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marketing\videos\Vid_Pro_Creating a Probabilistic Model\"/>
    </mc:Choice>
  </mc:AlternateContent>
  <bookViews>
    <workbookView xWindow="-15" yWindow="-15" windowWidth="19170" windowHeight="6615"/>
  </bookViews>
  <sheets>
    <sheet name="Summary" sheetId="21" r:id="rId1"/>
    <sheet name="Cash Flow" sheetId="12" r:id="rId2"/>
  </sheets>
  <definedNames>
    <definedName name="Develop">Summary!$D$7</definedName>
    <definedName name="Development_cost_multiplier">Summary!$D$31</definedName>
    <definedName name="Discount_rate">Summary!$D$28</definedName>
    <definedName name="Early_Development_Costs">Summary!$D$17</definedName>
    <definedName name="Engineering_Costs">Summary!$D$18</definedName>
    <definedName name="Fixed_Production_Costs">Summary!$D$19</definedName>
    <definedName name="Gross_Margin">Summary!$D$15</definedName>
    <definedName name="Launch">Summary!$D$8</definedName>
    <definedName name="Launch_Costs">Summary!$D$12</definedName>
    <definedName name="Launch_year">Summary!$D$30</definedName>
    <definedName name="Market_Share">Summary!$D$13</definedName>
    <definedName name="Market_Size">Summary!$D$14</definedName>
    <definedName name="Market_Test">Summary!#REF!</definedName>
    <definedName name="Marketing_Costs">Summary!$D$16</definedName>
    <definedName name="NPV">Summary!$D$23</definedName>
    <definedName name="Start_year">Summary!$D$29</definedName>
    <definedName name="Total_IRR">'Cash Flow'!$C$33</definedName>
    <definedName name="Total_NPV">'Cash Flow'!$C$32</definedName>
  </definedNames>
  <calcPr calcId="152511" concurrentCalc="0"/>
</workbook>
</file>

<file path=xl/calcChain.xml><?xml version="1.0" encoding="utf-8"?>
<calcChain xmlns="http://schemas.openxmlformats.org/spreadsheetml/2006/main">
  <c r="E2" i="12" l="1"/>
  <c r="E19" i="12"/>
  <c r="F2" i="12"/>
  <c r="G2" i="12"/>
  <c r="H2" i="12"/>
  <c r="I2" i="12"/>
  <c r="J2" i="12"/>
  <c r="D31" i="21"/>
  <c r="E7" i="12"/>
  <c r="G13" i="12"/>
  <c r="G14" i="12"/>
  <c r="G15" i="12"/>
  <c r="H13" i="12"/>
  <c r="H14" i="12"/>
  <c r="H15" i="12"/>
  <c r="I13" i="12"/>
  <c r="I14" i="12"/>
  <c r="I15" i="12"/>
  <c r="J13" i="12"/>
  <c r="J14" i="12"/>
  <c r="J15" i="12"/>
  <c r="K13" i="12"/>
  <c r="K14" i="12"/>
  <c r="K15" i="12"/>
  <c r="L13" i="12"/>
  <c r="L14" i="12"/>
  <c r="L15" i="12"/>
  <c r="M13" i="12"/>
  <c r="M14" i="12"/>
  <c r="M15" i="12"/>
  <c r="N13" i="12"/>
  <c r="N14" i="12"/>
  <c r="N15" i="12"/>
  <c r="F15" i="12"/>
  <c r="F14" i="12"/>
  <c r="F13" i="12"/>
  <c r="E15" i="12"/>
  <c r="E14" i="12"/>
  <c r="E13" i="12"/>
  <c r="F30" i="12"/>
  <c r="G30" i="12"/>
  <c r="H30" i="12"/>
  <c r="I30" i="12"/>
  <c r="J30" i="12"/>
  <c r="K30" i="12"/>
  <c r="F16" i="12"/>
  <c r="E16" i="12"/>
  <c r="G8" i="12"/>
  <c r="F20" i="12"/>
  <c r="G20" i="12"/>
  <c r="G19" i="12"/>
  <c r="E8" i="12"/>
  <c r="F19" i="12"/>
  <c r="H16" i="12"/>
  <c r="E20" i="12"/>
  <c r="E21" i="12"/>
  <c r="G7" i="12"/>
  <c r="G9" i="12"/>
  <c r="F7" i="12"/>
  <c r="E9" i="12"/>
  <c r="L30" i="12"/>
  <c r="J16" i="12"/>
  <c r="J9" i="12"/>
  <c r="J20" i="12"/>
  <c r="J7" i="12"/>
  <c r="J19" i="12"/>
  <c r="K2" i="12"/>
  <c r="J8" i="12"/>
  <c r="H7" i="12"/>
  <c r="H20" i="12"/>
  <c r="H9" i="12"/>
  <c r="G16" i="12"/>
  <c r="H19" i="12"/>
  <c r="H8" i="12"/>
  <c r="F9" i="12"/>
  <c r="I20" i="12"/>
  <c r="I9" i="12"/>
  <c r="F8" i="12"/>
  <c r="I19" i="12"/>
  <c r="I8" i="12"/>
  <c r="I16" i="12"/>
  <c r="I7" i="12"/>
  <c r="E25" i="12"/>
  <c r="E10" i="12"/>
  <c r="E24" i="12"/>
  <c r="G21" i="12"/>
  <c r="G25" i="12"/>
  <c r="F21" i="12"/>
  <c r="F25" i="12"/>
  <c r="G10" i="12"/>
  <c r="G24" i="12"/>
  <c r="I21" i="12"/>
  <c r="I25" i="12"/>
  <c r="J10" i="12"/>
  <c r="J24" i="12"/>
  <c r="F10" i="12"/>
  <c r="F24" i="12"/>
  <c r="H10" i="12"/>
  <c r="H24" i="12"/>
  <c r="I10" i="12"/>
  <c r="I24" i="12"/>
  <c r="H21" i="12"/>
  <c r="H25" i="12"/>
  <c r="K8" i="12"/>
  <c r="K19" i="12"/>
  <c r="K20" i="12"/>
  <c r="K7" i="12"/>
  <c r="K16" i="12"/>
  <c r="L2" i="12"/>
  <c r="K9" i="12"/>
  <c r="J21" i="12"/>
  <c r="J25" i="12"/>
  <c r="M30" i="12"/>
  <c r="E26" i="12"/>
  <c r="E31" i="12"/>
  <c r="G26" i="12"/>
  <c r="G31" i="12"/>
  <c r="F26" i="12"/>
  <c r="F31" i="12"/>
  <c r="J26" i="12"/>
  <c r="J31" i="12"/>
  <c r="H26" i="12"/>
  <c r="H31" i="12"/>
  <c r="L16" i="12"/>
  <c r="M2" i="12"/>
  <c r="L8" i="12"/>
  <c r="L19" i="12"/>
  <c r="L9" i="12"/>
  <c r="L20" i="12"/>
  <c r="L7" i="12"/>
  <c r="I26" i="12"/>
  <c r="I31" i="12"/>
  <c r="K10" i="12"/>
  <c r="K24" i="12"/>
  <c r="N30" i="12"/>
  <c r="K21" i="12"/>
  <c r="K25" i="12"/>
  <c r="L21" i="12"/>
  <c r="L25" i="12"/>
  <c r="K26" i="12"/>
  <c r="N2" i="12"/>
  <c r="M7" i="12"/>
  <c r="M16" i="12"/>
  <c r="M8" i="12"/>
  <c r="M19" i="12"/>
  <c r="M9" i="12"/>
  <c r="M20" i="12"/>
  <c r="L10" i="12"/>
  <c r="L24" i="12"/>
  <c r="M10" i="12"/>
  <c r="M24" i="12"/>
  <c r="L26" i="12"/>
  <c r="L31" i="12"/>
  <c r="N8" i="12"/>
  <c r="N9" i="12"/>
  <c r="N20" i="12"/>
  <c r="N16" i="12"/>
  <c r="N19" i="12"/>
  <c r="N7" i="12"/>
  <c r="K31" i="12"/>
  <c r="M21" i="12"/>
  <c r="M25" i="12"/>
  <c r="N21" i="12"/>
  <c r="N25" i="12"/>
  <c r="M26" i="12"/>
  <c r="M31" i="12"/>
  <c r="N10" i="12"/>
  <c r="N24" i="12"/>
  <c r="N26" i="12"/>
  <c r="N31" i="12"/>
  <c r="C32" i="12"/>
  <c r="D23" i="21"/>
  <c r="C33" i="12"/>
</calcChain>
</file>

<file path=xl/sharedStrings.xml><?xml version="1.0" encoding="utf-8"?>
<sst xmlns="http://schemas.openxmlformats.org/spreadsheetml/2006/main" count="51" uniqueCount="48">
  <si>
    <t>Total</t>
  </si>
  <si>
    <t>Discount factor</t>
  </si>
  <si>
    <t>Discount rate</t>
  </si>
  <si>
    <t>Marketing costs</t>
  </si>
  <si>
    <t>Launch costs</t>
  </si>
  <si>
    <t>Free Cash Flow</t>
  </si>
  <si>
    <t>Start year</t>
  </si>
  <si>
    <t>Total NPV</t>
  </si>
  <si>
    <t>Launch year</t>
  </si>
  <si>
    <t>PV free cash flow by year</t>
  </si>
  <si>
    <t>Free cash flow post launch</t>
  </si>
  <si>
    <t>Free cash flow through launch</t>
  </si>
  <si>
    <t>Market share</t>
  </si>
  <si>
    <t>Market size</t>
  </si>
  <si>
    <t>NPV ($ millions)</t>
  </si>
  <si>
    <t>IRR</t>
  </si>
  <si>
    <t>Metrics</t>
  </si>
  <si>
    <t>Early Development Costs</t>
  </si>
  <si>
    <t>Engineering Costs</t>
  </si>
  <si>
    <t>Market Size</t>
  </si>
  <si>
    <t>Market Share</t>
  </si>
  <si>
    <t>Gross Margin</t>
  </si>
  <si>
    <t>Launch Costs</t>
  </si>
  <si>
    <t>Fixed Production Costs</t>
  </si>
  <si>
    <t>Launch</t>
  </si>
  <si>
    <t>Ongoing costs</t>
  </si>
  <si>
    <t>Engineering costs</t>
  </si>
  <si>
    <t>Sales</t>
  </si>
  <si>
    <t>Net Revenue from Sales</t>
  </si>
  <si>
    <t>Gross margin</t>
  </si>
  <si>
    <t>Fixed production costs</t>
  </si>
  <si>
    <t>Marketing Costs</t>
  </si>
  <si>
    <t>Early development costs</t>
  </si>
  <si>
    <t>Development and Launch Costs</t>
  </si>
  <si>
    <t>Development cost multiplier</t>
  </si>
  <si>
    <t>Scenario Inputs/Outputs</t>
  </si>
  <si>
    <t>Low</t>
  </si>
  <si>
    <t>High</t>
  </si>
  <si>
    <t>Nominal</t>
  </si>
  <si>
    <t>Current</t>
  </si>
  <si>
    <t>No</t>
  </si>
  <si>
    <t>Yes</t>
  </si>
  <si>
    <t>Other Parameters</t>
  </si>
  <si>
    <t>Inputs</t>
  </si>
  <si>
    <t>Outputs</t>
  </si>
  <si>
    <t>Decisions</t>
  </si>
  <si>
    <t>Uncertainties</t>
  </si>
  <si>
    <t>Develop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</si>
</sst>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\ _D_M_-;\-* #,##0.00\ _D_M_-;_-* &quot;-&quot;??\ _D_M_-;_-@_-"/>
    <numFmt numFmtId="166" formatCode="yyyy"/>
    <numFmt numFmtId="167" formatCode="#,##0.0"/>
    <numFmt numFmtId="168" formatCode="0.0%"/>
    <numFmt numFmtId="169" formatCode="#,##0.00000"/>
    <numFmt numFmtId="170" formatCode="0.000"/>
    <numFmt numFmtId="171" formatCode="#,##0.000"/>
    <numFmt numFmtId="172" formatCode="#,##0.0_);\(#,##0.0\)"/>
    <numFmt numFmtId="173" formatCode="#,##0.000_);\(#,##0.000\)"/>
    <numFmt numFmtId="174" formatCode="General_)"/>
    <numFmt numFmtId="175" formatCode="\U\S\$#,##0.00;\(\U\S\$#,##0.00\)"/>
    <numFmt numFmtId="176" formatCode="\(0.00%"/>
    <numFmt numFmtId="177" formatCode="0.00%\)"/>
    <numFmt numFmtId="178" formatCode="\U\S\$0"/>
    <numFmt numFmtId="179" formatCode="_(* #,##0.0_);_(* \(#,##0.0\);_(* &quot;-&quot;?_);_(@_)"/>
    <numFmt numFmtId="180" formatCode="_(* #,##0_);_(* \(#,##0\);_(* &quot;-&quot;??_);_(@_)"/>
    <numFmt numFmtId="181" formatCode="&quot;$&quot;#,##0"/>
    <numFmt numFmtId="182" formatCode="&quot;$&quot;#,##0.0"/>
    <numFmt numFmtId="183" formatCode="_(* #,##0.0_);_(* \(#,##0.0\);_(* &quot;-&quot;_);_(@_)"/>
  </numFmts>
  <fonts count="23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Univers"/>
    </font>
    <font>
      <sz val="9"/>
      <name val="Times New Roman"/>
      <family val="1"/>
    </font>
    <font>
      <sz val="10"/>
      <name val="Courier"/>
      <family val="3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2"/>
      <color indexed="8"/>
      <name val="Times New Roman"/>
      <family val="1"/>
    </font>
    <font>
      <sz val="10"/>
      <name val="Segoe UI Semibold"/>
      <family val="2"/>
    </font>
    <font>
      <sz val="10"/>
      <color theme="0"/>
      <name val="Segoe UI Semibold"/>
      <family val="2"/>
    </font>
    <font>
      <b/>
      <sz val="10"/>
      <color theme="0"/>
      <name val="Segoe UI Semibold"/>
      <family val="2"/>
    </font>
    <font>
      <b/>
      <sz val="10"/>
      <name val="Segoe UI Semibold"/>
      <family val="2"/>
    </font>
    <font>
      <b/>
      <u/>
      <sz val="10"/>
      <name val="Segoe UI Semibold"/>
      <family val="2"/>
    </font>
    <font>
      <i/>
      <sz val="10"/>
      <name val="Segoe UI Semibold"/>
      <family val="2"/>
    </font>
    <font>
      <b/>
      <sz val="14"/>
      <color theme="0"/>
      <name val="Segoe UI"/>
      <family val="2"/>
    </font>
    <font>
      <b/>
      <i/>
      <sz val="11"/>
      <color theme="0"/>
      <name val="Segoe UI Semibold"/>
      <family val="2"/>
    </font>
    <font>
      <b/>
      <sz val="11"/>
      <color theme="0"/>
      <name val="Segoe UI Semibold"/>
      <family val="2"/>
    </font>
    <font>
      <b/>
      <sz val="12"/>
      <color theme="0"/>
      <name val="Segoe UI Semibold"/>
      <family val="2"/>
    </font>
    <font>
      <b/>
      <i/>
      <sz val="11"/>
      <name val="Segoe UI Semibold"/>
      <family val="2"/>
    </font>
    <font>
      <b/>
      <i/>
      <u/>
      <sz val="11"/>
      <name val="Segoe UI Semibold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3F9FB"/>
        <bgColor indexed="64"/>
      </patternFill>
    </fill>
  </fills>
  <borders count="7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6" fontId="3" fillId="0" borderId="0"/>
    <xf numFmtId="6" fontId="3" fillId="0" borderId="0"/>
    <xf numFmtId="166" fontId="1" fillId="0" borderId="0" applyFill="0" applyBorder="0" applyAlignment="0"/>
    <xf numFmtId="174" fontId="4" fillId="0" borderId="0" applyFill="0" applyBorder="0" applyAlignment="0"/>
    <xf numFmtId="170" fontId="4" fillId="0" borderId="0" applyFill="0" applyBorder="0" applyAlignment="0"/>
    <xf numFmtId="172" fontId="5" fillId="0" borderId="0" applyFill="0" applyBorder="0" applyAlignment="0"/>
    <xf numFmtId="173" fontId="5" fillId="0" borderId="0" applyFill="0" applyBorder="0" applyAlignment="0"/>
    <xf numFmtId="166" fontId="1" fillId="0" borderId="0" applyFill="0" applyBorder="0" applyAlignment="0"/>
    <xf numFmtId="176" fontId="1" fillId="0" borderId="0" applyFill="0" applyBorder="0" applyAlignment="0"/>
    <xf numFmtId="174" fontId="4" fillId="0" borderId="0" applyFill="0" applyBorder="0" applyAlignment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4" fontId="6" fillId="0" borderId="0" applyFill="0" applyBorder="0" applyAlignment="0"/>
    <xf numFmtId="175" fontId="1" fillId="0" borderId="1">
      <alignment vertical="center"/>
    </xf>
    <xf numFmtId="165" fontId="3" fillId="0" borderId="0" applyFont="0" applyFill="0" applyBorder="0" applyAlignment="0" applyProtection="0"/>
    <xf numFmtId="172" fontId="2" fillId="0" borderId="2" applyNumberFormat="0"/>
    <xf numFmtId="43" fontId="3" fillId="0" borderId="2" applyAlignment="0"/>
    <xf numFmtId="166" fontId="1" fillId="0" borderId="0" applyFill="0" applyBorder="0" applyAlignment="0"/>
    <xf numFmtId="174" fontId="4" fillId="0" borderId="0" applyFill="0" applyBorder="0" applyAlignment="0"/>
    <xf numFmtId="166" fontId="1" fillId="0" borderId="0" applyFill="0" applyBorder="0" applyAlignment="0"/>
    <xf numFmtId="176" fontId="1" fillId="0" borderId="0" applyFill="0" applyBorder="0" applyAlignment="0"/>
    <xf numFmtId="174" fontId="4" fillId="0" borderId="0" applyFill="0" applyBorder="0" applyAlignment="0"/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6" fontId="3" fillId="0" borderId="0"/>
    <xf numFmtId="10" fontId="7" fillId="3" borderId="5" applyNumberFormat="0" applyBorder="0" applyAlignment="0" applyProtection="0"/>
    <xf numFmtId="6" fontId="3" fillId="0" borderId="0"/>
    <xf numFmtId="166" fontId="1" fillId="0" borderId="0" applyFill="0" applyBorder="0" applyAlignment="0"/>
    <xf numFmtId="174" fontId="4" fillId="0" borderId="0" applyFill="0" applyBorder="0" applyAlignment="0"/>
    <xf numFmtId="166" fontId="1" fillId="0" borderId="0" applyFill="0" applyBorder="0" applyAlignment="0"/>
    <xf numFmtId="176" fontId="1" fillId="0" borderId="0" applyFill="0" applyBorder="0" applyAlignment="0"/>
    <xf numFmtId="174" fontId="4" fillId="0" borderId="0" applyFill="0" applyBorder="0" applyAlignment="0"/>
    <xf numFmtId="37" fontId="9" fillId="0" borderId="0"/>
    <xf numFmtId="178" fontId="1" fillId="0" borderId="0"/>
    <xf numFmtId="0" fontId="10" fillId="4" borderId="0"/>
    <xf numFmtId="9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66" fontId="1" fillId="0" borderId="0" applyFill="0" applyBorder="0" applyAlignment="0"/>
    <xf numFmtId="174" fontId="4" fillId="0" borderId="0" applyFill="0" applyBorder="0" applyAlignment="0"/>
    <xf numFmtId="166" fontId="1" fillId="0" borderId="0" applyFill="0" applyBorder="0" applyAlignment="0"/>
    <xf numFmtId="176" fontId="1" fillId="0" borderId="0" applyFill="0" applyBorder="0" applyAlignment="0"/>
    <xf numFmtId="174" fontId="4" fillId="0" borderId="0" applyFill="0" applyBorder="0" applyAlignment="0"/>
    <xf numFmtId="0" fontId="3" fillId="0" borderId="0"/>
    <xf numFmtId="49" fontId="6" fillId="0" borderId="0" applyFill="0" applyBorder="0" applyAlignment="0"/>
    <xf numFmtId="0" fontId="1" fillId="0" borderId="0" applyFill="0" applyBorder="0" applyAlignment="0"/>
    <xf numFmtId="177" fontId="1" fillId="0" borderId="0" applyFill="0" applyBorder="0" applyAlignment="0"/>
    <xf numFmtId="169" fontId="3" fillId="0" borderId="6" applyFill="0" applyAlignment="0" applyProtection="0"/>
    <xf numFmtId="0" fontId="2" fillId="0" borderId="0"/>
    <xf numFmtId="0" fontId="2" fillId="0" borderId="0" applyFont="0" applyFill="0" applyBorder="0" applyAlignment="0" applyProtection="0"/>
  </cellStyleXfs>
  <cellXfs count="114">
    <xf numFmtId="0" fontId="0" fillId="0" borderId="0" xfId="0"/>
    <xf numFmtId="0" fontId="11" fillId="5" borderId="0" xfId="47" applyFont="1" applyFill="1" applyBorder="1" applyAlignment="1" applyProtection="1"/>
    <xf numFmtId="3" fontId="11" fillId="5" borderId="0" xfId="47" quotePrefix="1" applyNumberFormat="1" applyFont="1" applyFill="1" applyBorder="1" applyAlignment="1" applyProtection="1"/>
    <xf numFmtId="3" fontId="11" fillId="5" borderId="0" xfId="47" applyNumberFormat="1" applyFont="1" applyFill="1" applyBorder="1" applyAlignment="1" applyProtection="1">
      <alignment horizontal="center"/>
    </xf>
    <xf numFmtId="0" fontId="11" fillId="5" borderId="0" xfId="47" applyFont="1" applyFill="1" applyBorder="1" applyAlignment="1" applyProtection="1">
      <alignment horizontal="center"/>
    </xf>
    <xf numFmtId="0" fontId="11" fillId="5" borderId="0" xfId="47" applyFont="1" applyFill="1" applyBorder="1"/>
    <xf numFmtId="0" fontId="12" fillId="7" borderId="0" xfId="47" applyFont="1" applyFill="1" applyBorder="1" applyAlignment="1" applyProtection="1"/>
    <xf numFmtId="3" fontId="13" fillId="7" borderId="0" xfId="47" applyNumberFormat="1" applyFont="1" applyFill="1" applyBorder="1" applyAlignment="1" applyProtection="1">
      <alignment horizontal="center"/>
    </xf>
    <xf numFmtId="3" fontId="12" fillId="7" borderId="0" xfId="47" applyNumberFormat="1" applyFont="1" applyFill="1" applyBorder="1" applyAlignment="1" applyProtection="1">
      <alignment horizontal="center"/>
    </xf>
    <xf numFmtId="0" fontId="12" fillId="7" borderId="0" xfId="47" applyFont="1" applyFill="1" applyBorder="1"/>
    <xf numFmtId="3" fontId="14" fillId="5" borderId="0" xfId="47" quotePrefix="1" applyNumberFormat="1" applyFont="1" applyFill="1" applyBorder="1" applyAlignment="1" applyProtection="1">
      <alignment horizontal="left"/>
    </xf>
    <xf numFmtId="3" fontId="11" fillId="5" borderId="0" xfId="47" quotePrefix="1" applyNumberFormat="1" applyFont="1" applyFill="1" applyBorder="1" applyAlignment="1" applyProtection="1">
      <alignment horizontal="left" indent="2"/>
    </xf>
    <xf numFmtId="167" fontId="11" fillId="5" borderId="0" xfId="47" applyNumberFormat="1" applyFont="1" applyFill="1" applyBorder="1" applyAlignment="1" applyProtection="1">
      <alignment horizontal="center"/>
    </xf>
    <xf numFmtId="0" fontId="11" fillId="5" borderId="0" xfId="0" applyFont="1" applyFill="1" applyBorder="1" applyAlignment="1">
      <alignment horizontal="left" indent="1"/>
    </xf>
    <xf numFmtId="167" fontId="11" fillId="5" borderId="0" xfId="47" applyNumberFormat="1" applyFont="1" applyFill="1" applyBorder="1" applyAlignment="1" applyProtection="1">
      <alignment horizontal="right"/>
    </xf>
    <xf numFmtId="3" fontId="11" fillId="5" borderId="0" xfId="47" applyNumberFormat="1" applyFont="1" applyFill="1" applyBorder="1" applyAlignment="1" applyProtection="1">
      <alignment horizontal="left" indent="2"/>
    </xf>
    <xf numFmtId="3" fontId="11" fillId="5" borderId="0" xfId="47" applyNumberFormat="1" applyFont="1" applyFill="1" applyBorder="1" applyAlignment="1" applyProtection="1">
      <alignment horizontal="left" indent="1"/>
    </xf>
    <xf numFmtId="1" fontId="14" fillId="5" borderId="0" xfId="38" applyNumberFormat="1" applyFont="1" applyFill="1" applyBorder="1" applyAlignment="1">
      <alignment horizontal="center"/>
    </xf>
    <xf numFmtId="0" fontId="11" fillId="5" borderId="0" xfId="47" applyNumberFormat="1" applyFont="1" applyFill="1" applyBorder="1" applyAlignment="1" applyProtection="1"/>
    <xf numFmtId="3" fontId="14" fillId="5" borderId="0" xfId="47" applyNumberFormat="1" applyFont="1" applyFill="1" applyBorder="1" applyAlignment="1" applyProtection="1">
      <alignment horizontal="left" indent="1"/>
    </xf>
    <xf numFmtId="0" fontId="11" fillId="5" borderId="0" xfId="0" applyFont="1" applyFill="1" applyBorder="1" applyAlignment="1">
      <alignment horizontal="left" indent="2"/>
    </xf>
    <xf numFmtId="181" fontId="14" fillId="5" borderId="0" xfId="38" applyNumberFormat="1" applyFont="1" applyFill="1" applyBorder="1" applyAlignment="1">
      <alignment horizontal="center"/>
    </xf>
    <xf numFmtId="9" fontId="14" fillId="5" borderId="0" xfId="38" applyNumberFormat="1" applyFont="1" applyFill="1" applyBorder="1" applyAlignment="1">
      <alignment horizontal="center"/>
    </xf>
    <xf numFmtId="0" fontId="14" fillId="5" borderId="0" xfId="47" applyFont="1" applyFill="1" applyBorder="1" applyAlignment="1" applyProtection="1"/>
    <xf numFmtId="182" fontId="11" fillId="5" borderId="0" xfId="38" applyNumberFormat="1" applyFont="1" applyFill="1" applyBorder="1" applyAlignment="1"/>
    <xf numFmtId="181" fontId="14" fillId="5" borderId="0" xfId="12" applyNumberFormat="1" applyFont="1" applyFill="1" applyBorder="1" applyAlignment="1" applyProtection="1">
      <alignment horizontal="center"/>
    </xf>
    <xf numFmtId="168" fontId="11" fillId="5" borderId="0" xfId="38" applyNumberFormat="1" applyFont="1" applyFill="1" applyBorder="1" applyAlignment="1" applyProtection="1">
      <alignment horizontal="center"/>
    </xf>
    <xf numFmtId="3" fontId="14" fillId="5" borderId="0" xfId="47" applyNumberFormat="1" applyFont="1" applyFill="1" applyBorder="1" applyAlignment="1" applyProtection="1">
      <alignment horizontal="center"/>
    </xf>
    <xf numFmtId="3" fontId="14" fillId="5" borderId="0" xfId="47" applyNumberFormat="1" applyFont="1" applyFill="1" applyBorder="1" applyAlignment="1" applyProtection="1">
      <alignment horizontal="center" vertical="top" wrapText="1"/>
    </xf>
    <xf numFmtId="4" fontId="11" fillId="5" borderId="0" xfId="47" applyNumberFormat="1" applyFont="1" applyFill="1" applyBorder="1" applyAlignment="1" applyProtection="1">
      <alignment horizontal="left" indent="1"/>
    </xf>
    <xf numFmtId="168" fontId="14" fillId="5" borderId="0" xfId="38" applyNumberFormat="1" applyFont="1" applyFill="1" applyBorder="1" applyAlignment="1">
      <alignment horizontal="center"/>
    </xf>
    <xf numFmtId="168" fontId="11" fillId="5" borderId="0" xfId="38" applyNumberFormat="1" applyFont="1" applyFill="1" applyBorder="1" applyAlignment="1" applyProtection="1">
      <alignment horizontal="left"/>
    </xf>
    <xf numFmtId="2" fontId="11" fillId="5" borderId="0" xfId="47" applyNumberFormat="1" applyFont="1" applyFill="1" applyBorder="1" applyAlignment="1" applyProtection="1">
      <alignment horizontal="center"/>
    </xf>
    <xf numFmtId="0" fontId="14" fillId="5" borderId="0" xfId="38" applyNumberFormat="1" applyFont="1" applyFill="1" applyBorder="1" applyAlignment="1">
      <alignment horizontal="center"/>
    </xf>
    <xf numFmtId="0" fontId="15" fillId="5" borderId="0" xfId="0" applyFont="1" applyFill="1" applyBorder="1" applyAlignment="1">
      <alignment horizontal="left" indent="1"/>
    </xf>
    <xf numFmtId="3" fontId="15" fillId="5" borderId="0" xfId="47" applyNumberFormat="1" applyFont="1" applyFill="1" applyBorder="1" applyAlignment="1" applyProtection="1">
      <alignment horizontal="left" indent="1"/>
    </xf>
    <xf numFmtId="3" fontId="16" fillId="5" borderId="0" xfId="47" applyNumberFormat="1" applyFont="1" applyFill="1" applyBorder="1" applyAlignment="1" applyProtection="1">
      <alignment horizontal="center"/>
    </xf>
    <xf numFmtId="0" fontId="16" fillId="5" borderId="0" xfId="47" applyFont="1" applyFill="1" applyBorder="1" applyAlignment="1" applyProtection="1">
      <alignment horizontal="right"/>
    </xf>
    <xf numFmtId="167" fontId="16" fillId="5" borderId="0" xfId="47" applyNumberFormat="1" applyFont="1" applyFill="1" applyBorder="1" applyAlignment="1" applyProtection="1">
      <alignment horizontal="right"/>
    </xf>
    <xf numFmtId="0" fontId="12" fillId="6" borderId="0" xfId="47" applyFont="1" applyFill="1" applyBorder="1"/>
    <xf numFmtId="0" fontId="12" fillId="6" borderId="0" xfId="0" applyFont="1" applyFill="1" applyBorder="1" applyAlignment="1">
      <alignment horizontal="left" indent="1"/>
    </xf>
    <xf numFmtId="181" fontId="13" fillId="6" borderId="0" xfId="38" applyNumberFormat="1" applyFont="1" applyFill="1" applyBorder="1" applyAlignment="1">
      <alignment horizontal="center"/>
    </xf>
    <xf numFmtId="0" fontId="12" fillId="6" borderId="0" xfId="47" applyFont="1" applyFill="1" applyBorder="1" applyAlignment="1" applyProtection="1">
      <alignment horizontal="left"/>
    </xf>
    <xf numFmtId="0" fontId="12" fillId="6" borderId="0" xfId="47" applyFont="1" applyFill="1" applyBorder="1" applyAlignment="1" applyProtection="1">
      <alignment horizontal="center"/>
    </xf>
    <xf numFmtId="167" fontId="12" fillId="6" borderId="0" xfId="47" applyNumberFormat="1" applyFont="1" applyFill="1" applyBorder="1" applyAlignment="1" applyProtection="1">
      <alignment horizontal="center"/>
    </xf>
    <xf numFmtId="0" fontId="12" fillId="6" borderId="0" xfId="47" applyFont="1" applyFill="1" applyBorder="1" applyAlignment="1" applyProtection="1"/>
    <xf numFmtId="3" fontId="12" fillId="6" borderId="0" xfId="47" quotePrefix="1" applyNumberFormat="1" applyFont="1" applyFill="1" applyBorder="1" applyAlignment="1" applyProtection="1">
      <alignment horizontal="left" indent="2"/>
    </xf>
    <xf numFmtId="3" fontId="12" fillId="6" borderId="0" xfId="47" applyNumberFormat="1" applyFont="1" applyFill="1" applyBorder="1" applyAlignment="1" applyProtection="1">
      <alignment horizontal="center"/>
    </xf>
    <xf numFmtId="1" fontId="14" fillId="0" borderId="5" xfId="38" applyNumberFormat="1" applyFont="1" applyFill="1" applyBorder="1" applyAlignment="1">
      <alignment horizontal="center"/>
    </xf>
    <xf numFmtId="181" fontId="14" fillId="0" borderId="5" xfId="38" applyNumberFormat="1" applyFont="1" applyFill="1" applyBorder="1" applyAlignment="1">
      <alignment horizontal="center"/>
    </xf>
    <xf numFmtId="9" fontId="14" fillId="0" borderId="5" xfId="38" applyNumberFormat="1" applyFont="1" applyFill="1" applyBorder="1" applyAlignment="1">
      <alignment horizontal="center"/>
    </xf>
    <xf numFmtId="181" fontId="14" fillId="0" borderId="5" xfId="12" applyNumberFormat="1" applyFont="1" applyFill="1" applyBorder="1" applyAlignment="1" applyProtection="1">
      <alignment horizontal="center"/>
    </xf>
    <xf numFmtId="168" fontId="14" fillId="0" borderId="5" xfId="38" applyNumberFormat="1" applyFont="1" applyFill="1" applyBorder="1" applyAlignment="1">
      <alignment horizontal="center"/>
    </xf>
    <xf numFmtId="0" fontId="14" fillId="0" borderId="5" xfId="38" applyNumberFormat="1" applyFont="1" applyFill="1" applyBorder="1" applyAlignment="1">
      <alignment horizontal="center"/>
    </xf>
    <xf numFmtId="0" fontId="18" fillId="6" borderId="0" xfId="0" applyFont="1" applyFill="1" applyBorder="1" applyAlignment="1">
      <alignment horizontal="left" vertical="center"/>
    </xf>
    <xf numFmtId="3" fontId="18" fillId="6" borderId="0" xfId="47" quotePrefix="1" applyNumberFormat="1" applyFont="1" applyFill="1" applyBorder="1" applyAlignment="1" applyProtection="1">
      <alignment horizontal="left" vertical="center"/>
    </xf>
    <xf numFmtId="181" fontId="11" fillId="8" borderId="0" xfId="38" applyNumberFormat="1" applyFont="1" applyFill="1" applyBorder="1" applyAlignment="1"/>
    <xf numFmtId="9" fontId="11" fillId="8" borderId="0" xfId="38" applyNumberFormat="1" applyFont="1" applyFill="1" applyBorder="1" applyAlignment="1"/>
    <xf numFmtId="182" fontId="11" fillId="8" borderId="0" xfId="38" applyNumberFormat="1" applyFont="1" applyFill="1" applyBorder="1" applyAlignment="1"/>
    <xf numFmtId="0" fontId="11" fillId="8" borderId="0" xfId="47" applyFont="1" applyFill="1" applyBorder="1" applyAlignment="1" applyProtection="1"/>
    <xf numFmtId="0" fontId="11" fillId="8" borderId="0" xfId="47" applyNumberFormat="1" applyFont="1" applyFill="1" applyBorder="1" applyAlignment="1" applyProtection="1"/>
    <xf numFmtId="3" fontId="13" fillId="7" borderId="0" xfId="47" quotePrefix="1" applyNumberFormat="1" applyFont="1" applyFill="1" applyBorder="1" applyAlignment="1" applyProtection="1">
      <alignment horizontal="left" indent="1"/>
    </xf>
    <xf numFmtId="0" fontId="14" fillId="5" borderId="0" xfId="47" applyFont="1" applyFill="1" applyBorder="1" applyAlignment="1">
      <alignment horizontal="left" indent="1"/>
    </xf>
    <xf numFmtId="0" fontId="14" fillId="5" borderId="0" xfId="47" applyNumberFormat="1" applyFont="1" applyFill="1" applyBorder="1"/>
    <xf numFmtId="41" fontId="14" fillId="5" borderId="0" xfId="47" applyNumberFormat="1" applyFont="1" applyFill="1" applyBorder="1"/>
    <xf numFmtId="0" fontId="11" fillId="5" borderId="0" xfId="47" applyFont="1" applyFill="1" applyBorder="1" applyAlignment="1">
      <alignment horizontal="left" indent="3"/>
    </xf>
    <xf numFmtId="0" fontId="11" fillId="5" borderId="0" xfId="38" applyNumberFormat="1" applyFont="1" applyFill="1" applyBorder="1" applyAlignment="1" applyProtection="1">
      <alignment horizontal="center" wrapText="1"/>
    </xf>
    <xf numFmtId="180" fontId="11" fillId="5" borderId="0" xfId="38" applyNumberFormat="1" applyFont="1" applyFill="1" applyBorder="1" applyAlignment="1" applyProtection="1">
      <alignment horizontal="center" wrapText="1"/>
    </xf>
    <xf numFmtId="183" fontId="11" fillId="5" borderId="0" xfId="38" applyNumberFormat="1" applyFont="1" applyFill="1" applyBorder="1" applyAlignment="1" applyProtection="1">
      <alignment horizontal="center" wrapText="1"/>
    </xf>
    <xf numFmtId="41" fontId="11" fillId="5" borderId="0" xfId="38" applyNumberFormat="1" applyFont="1" applyFill="1" applyBorder="1" applyAlignment="1" applyProtection="1">
      <alignment horizontal="center" wrapText="1"/>
    </xf>
    <xf numFmtId="0" fontId="14" fillId="5" borderId="0" xfId="47" applyFont="1" applyFill="1" applyBorder="1"/>
    <xf numFmtId="0" fontId="14" fillId="5" borderId="0" xfId="47" applyFont="1" applyFill="1" applyBorder="1" applyAlignment="1">
      <alignment horizontal="left" indent="2"/>
    </xf>
    <xf numFmtId="0" fontId="14" fillId="5" borderId="0" xfId="38" applyNumberFormat="1" applyFont="1" applyFill="1" applyBorder="1" applyAlignment="1" applyProtection="1">
      <alignment horizontal="center" wrapText="1"/>
    </xf>
    <xf numFmtId="41" fontId="14" fillId="5" borderId="0" xfId="38" applyNumberFormat="1" applyFont="1" applyFill="1" applyBorder="1" applyAlignment="1" applyProtection="1">
      <alignment horizontal="center" wrapText="1"/>
    </xf>
    <xf numFmtId="183" fontId="14" fillId="5" borderId="0" xfId="38" applyNumberFormat="1" applyFont="1" applyFill="1" applyBorder="1" applyAlignment="1" applyProtection="1">
      <alignment horizontal="center" wrapText="1"/>
    </xf>
    <xf numFmtId="168" fontId="11" fillId="5" borderId="0" xfId="38" applyNumberFormat="1" applyFont="1" applyFill="1" applyBorder="1" applyAlignment="1" applyProtection="1">
      <alignment horizontal="center" wrapText="1"/>
    </xf>
    <xf numFmtId="180" fontId="14" fillId="5" borderId="0" xfId="38" applyNumberFormat="1" applyFont="1" applyFill="1" applyBorder="1" applyAlignment="1" applyProtection="1">
      <alignment horizontal="center" wrapText="1"/>
    </xf>
    <xf numFmtId="3" fontId="14" fillId="5" borderId="0" xfId="47" quotePrefix="1" applyNumberFormat="1" applyFont="1" applyFill="1" applyBorder="1" applyAlignment="1" applyProtection="1">
      <alignment horizontal="left" indent="1"/>
    </xf>
    <xf numFmtId="167" fontId="11" fillId="5" borderId="0" xfId="47" applyNumberFormat="1" applyFont="1" applyFill="1" applyBorder="1"/>
    <xf numFmtId="0" fontId="14" fillId="5" borderId="0" xfId="0" applyFont="1" applyFill="1" applyBorder="1" applyAlignment="1" applyProtection="1">
      <alignment horizontal="left" indent="1"/>
    </xf>
    <xf numFmtId="0" fontId="14" fillId="5" borderId="0" xfId="0" quotePrefix="1" applyFont="1" applyFill="1" applyBorder="1" applyAlignment="1" applyProtection="1"/>
    <xf numFmtId="168" fontId="11" fillId="5" borderId="0" xfId="38" quotePrefix="1" applyNumberFormat="1" applyFont="1" applyFill="1" applyBorder="1" applyAlignment="1" applyProtection="1"/>
    <xf numFmtId="168" fontId="11" fillId="5" borderId="0" xfId="38" applyNumberFormat="1" applyFont="1" applyFill="1" applyBorder="1" applyAlignment="1" applyProtection="1"/>
    <xf numFmtId="9" fontId="11" fillId="5" borderId="0" xfId="38" applyFont="1" applyFill="1" applyBorder="1" applyAlignment="1" applyProtection="1"/>
    <xf numFmtId="0" fontId="11" fillId="5" borderId="0" xfId="47" applyFont="1" applyFill="1" applyBorder="1" applyAlignment="1">
      <alignment horizontal="left" indent="2"/>
    </xf>
    <xf numFmtId="0" fontId="11" fillId="5" borderId="0" xfId="0" applyFont="1" applyFill="1" applyBorder="1" applyAlignment="1" applyProtection="1"/>
    <xf numFmtId="179" fontId="11" fillId="5" borderId="0" xfId="0" applyNumberFormat="1" applyFont="1" applyFill="1" applyBorder="1" applyAlignment="1" applyProtection="1"/>
    <xf numFmtId="168" fontId="11" fillId="5" borderId="0" xfId="38" applyNumberFormat="1" applyFont="1" applyFill="1" applyBorder="1" applyAlignment="1" applyProtection="1">
      <alignment horizontal="right"/>
    </xf>
    <xf numFmtId="182" fontId="14" fillId="5" borderId="0" xfId="12" applyNumberFormat="1" applyFont="1" applyFill="1" applyBorder="1" applyAlignment="1" applyProtection="1">
      <alignment horizontal="center" wrapText="1"/>
    </xf>
    <xf numFmtId="2" fontId="11" fillId="5" borderId="0" xfId="38" applyNumberFormat="1" applyFont="1" applyFill="1" applyBorder="1" applyAlignment="1" applyProtection="1">
      <alignment horizontal="right"/>
    </xf>
    <xf numFmtId="168" fontId="14" fillId="5" borderId="0" xfId="38" applyNumberFormat="1" applyFont="1" applyFill="1" applyBorder="1" applyAlignment="1" applyProtection="1">
      <alignment horizontal="center" wrapText="1"/>
    </xf>
    <xf numFmtId="0" fontId="11" fillId="5" borderId="0" xfId="47" applyFont="1" applyFill="1" applyBorder="1" applyAlignment="1">
      <alignment horizontal="left" indent="1"/>
    </xf>
    <xf numFmtId="43" fontId="11" fillId="5" borderId="0" xfId="47" applyNumberFormat="1" applyFont="1" applyFill="1" applyBorder="1"/>
    <xf numFmtId="10" fontId="11" fillId="5" borderId="0" xfId="38" applyNumberFormat="1" applyFont="1" applyFill="1" applyBorder="1"/>
    <xf numFmtId="3" fontId="11" fillId="5" borderId="0" xfId="38" applyNumberFormat="1" applyFont="1" applyFill="1" applyBorder="1"/>
    <xf numFmtId="0" fontId="20" fillId="7" borderId="0" xfId="47" applyNumberFormat="1" applyFont="1" applyFill="1" applyBorder="1" applyAlignment="1" applyProtection="1">
      <alignment horizontal="center"/>
    </xf>
    <xf numFmtId="3" fontId="17" fillId="6" borderId="0" xfId="47" applyNumberFormat="1" applyFont="1" applyFill="1" applyBorder="1" applyAlignment="1" applyProtection="1">
      <alignment horizontal="left" vertical="center"/>
    </xf>
    <xf numFmtId="3" fontId="13" fillId="6" borderId="0" xfId="47" quotePrefix="1" applyNumberFormat="1" applyFont="1" applyFill="1" applyBorder="1" applyAlignment="1" applyProtection="1">
      <alignment horizontal="left" indent="1"/>
    </xf>
    <xf numFmtId="0" fontId="20" fillId="6" borderId="0" xfId="47" applyNumberFormat="1" applyFont="1" applyFill="1" applyBorder="1" applyAlignment="1" applyProtection="1">
      <alignment horizontal="center"/>
    </xf>
    <xf numFmtId="0" fontId="12" fillId="5" borderId="0" xfId="47" applyFont="1" applyFill="1" applyBorder="1"/>
    <xf numFmtId="3" fontId="17" fillId="5" borderId="0" xfId="47" applyNumberFormat="1" applyFont="1" applyFill="1" applyBorder="1" applyAlignment="1" applyProtection="1">
      <alignment horizontal="left" vertical="center"/>
    </xf>
    <xf numFmtId="3" fontId="13" fillId="5" borderId="0" xfId="47" quotePrefix="1" applyNumberFormat="1" applyFont="1" applyFill="1" applyBorder="1" applyAlignment="1" applyProtection="1">
      <alignment horizontal="left" indent="1"/>
    </xf>
    <xf numFmtId="0" fontId="20" fillId="5" borderId="0" xfId="47" applyNumberFormat="1" applyFont="1" applyFill="1" applyBorder="1" applyAlignment="1" applyProtection="1">
      <alignment horizontal="center"/>
    </xf>
    <xf numFmtId="0" fontId="21" fillId="5" borderId="0" xfId="47" applyFont="1" applyFill="1" applyBorder="1" applyAlignment="1">
      <alignment horizontal="left" indent="1"/>
    </xf>
    <xf numFmtId="3" fontId="22" fillId="5" borderId="0" xfId="47" applyNumberFormat="1" applyFont="1" applyFill="1" applyBorder="1" applyAlignment="1" applyProtection="1">
      <alignment horizontal="left" indent="1"/>
    </xf>
    <xf numFmtId="0" fontId="18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indent="1"/>
    </xf>
    <xf numFmtId="181" fontId="13" fillId="5" borderId="0" xfId="38" applyNumberFormat="1" applyFont="1" applyFill="1" applyBorder="1" applyAlignment="1">
      <alignment horizontal="center"/>
    </xf>
    <xf numFmtId="0" fontId="12" fillId="5" borderId="0" xfId="47" applyFont="1" applyFill="1" applyBorder="1" applyAlignment="1" applyProtection="1">
      <alignment horizontal="left"/>
    </xf>
    <xf numFmtId="0" fontId="12" fillId="5" borderId="0" xfId="47" applyFont="1" applyFill="1" applyBorder="1" applyAlignment="1" applyProtection="1">
      <alignment horizontal="center"/>
    </xf>
    <xf numFmtId="167" fontId="12" fillId="5" borderId="0" xfId="47" applyNumberFormat="1" applyFont="1" applyFill="1" applyBorder="1" applyAlignment="1" applyProtection="1">
      <alignment horizontal="center"/>
    </xf>
    <xf numFmtId="0" fontId="19" fillId="7" borderId="0" xfId="47" applyNumberFormat="1" applyFont="1" applyFill="1" applyBorder="1" applyAlignment="1" applyProtection="1">
      <alignment horizontal="center" vertical="center"/>
    </xf>
    <xf numFmtId="3" fontId="17" fillId="7" borderId="0" xfId="47" applyNumberFormat="1" applyFont="1" applyFill="1" applyBorder="1" applyAlignment="1" applyProtection="1">
      <alignment horizontal="center" vertical="center"/>
    </xf>
    <xf numFmtId="3" fontId="17" fillId="7" borderId="0" xfId="47" applyNumberFormat="1" applyFont="1" applyFill="1" applyBorder="1" applyAlignment="1" applyProtection="1">
      <alignment horizontal="left" vertical="center"/>
    </xf>
  </cellXfs>
  <cellStyles count="54">
    <cellStyle name="+" xfId="1"/>
    <cellStyle name="AFE" xfId="2"/>
    <cellStyle name="Calc Currency (0)" xfId="3"/>
    <cellStyle name="Calc Currency (2)" xfId="4"/>
    <cellStyle name="Calc Percent (0)" xfId="5"/>
    <cellStyle name="Calc Percent (1)" xfId="6"/>
    <cellStyle name="Calc Percent (2)" xfId="7"/>
    <cellStyle name="Calc Units (0)" xfId="8"/>
    <cellStyle name="Calc Units (1)" xfId="9"/>
    <cellStyle name="Calc Units (2)" xfId="10"/>
    <cellStyle name="Comma [00]" xfId="11"/>
    <cellStyle name="Currency" xfId="12" builtinId="4"/>
    <cellStyle name="Currency [00]" xfId="13"/>
    <cellStyle name="Date Short" xfId="14"/>
    <cellStyle name="DELTA" xfId="15"/>
    <cellStyle name="Dezimal_20020617_Modell_PUFA_neu_v9" xfId="16"/>
    <cellStyle name="Dot" xfId="17"/>
    <cellStyle name="Dot%" xfId="18"/>
    <cellStyle name="Enter Currency (0)" xfId="19"/>
    <cellStyle name="Enter Currency (2)" xfId="20"/>
    <cellStyle name="Enter Units (0)" xfId="21"/>
    <cellStyle name="Enter Units (1)" xfId="22"/>
    <cellStyle name="Enter Units (2)" xfId="23"/>
    <cellStyle name="Grey" xfId="24"/>
    <cellStyle name="Header1" xfId="25"/>
    <cellStyle name="Header2" xfId="26"/>
    <cellStyle name="input" xfId="27"/>
    <cellStyle name="Input [yellow]" xfId="28"/>
    <cellStyle name="input_mast22" xfId="29"/>
    <cellStyle name="Link Currency (0)" xfId="30"/>
    <cellStyle name="Link Currency (2)" xfId="31"/>
    <cellStyle name="Link Units (0)" xfId="32"/>
    <cellStyle name="Link Units (1)" xfId="33"/>
    <cellStyle name="Link Units (2)" xfId="34"/>
    <cellStyle name="no dec" xfId="35"/>
    <cellStyle name="Normal" xfId="0" builtinId="0"/>
    <cellStyle name="Normal - Style1" xfId="36"/>
    <cellStyle name="paint" xfId="37"/>
    <cellStyle name="Percent" xfId="38" builtinId="5"/>
    <cellStyle name="Percent [0]" xfId="39"/>
    <cellStyle name="Percent [00]" xfId="40"/>
    <cellStyle name="Percent [2]" xfId="41"/>
    <cellStyle name="PrePop Currency (0)" xfId="42"/>
    <cellStyle name="PrePop Currency (2)" xfId="43"/>
    <cellStyle name="PrePop Units (0)" xfId="44"/>
    <cellStyle name="PrePop Units (1)" xfId="45"/>
    <cellStyle name="PrePop Units (2)" xfId="46"/>
    <cellStyle name="Standard_20020617_Modell_PUFA_neu_v9" xfId="47"/>
    <cellStyle name="Text Indent A" xfId="48"/>
    <cellStyle name="Text Indent B" xfId="49"/>
    <cellStyle name="Text Indent C" xfId="50"/>
    <cellStyle name="Title" xfId="51" builtinId="15" customBuiltin="1"/>
    <cellStyle name="標準_NTT G.Lite Pricing Jan 25th" xfId="52"/>
    <cellStyle name="通貨 [0.00]_NTT G.Lite Pricing Jan 25th" xfId="5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BB2D3F"/>
      <rgbColor rgb="000000FF"/>
      <rgbColor rgb="002E1700"/>
      <rgbColor rgb="00000000"/>
      <rgbColor rgb="00FFFDDC"/>
      <rgbColor rgb="00800000"/>
      <rgbColor rgb="00008000"/>
      <rgbColor rgb="00000080"/>
      <rgbColor rgb="00808000"/>
      <rgbColor rgb="00800080"/>
      <rgbColor rgb="00008080"/>
      <rgbColor rgb="0099FF9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7E366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A11D26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E69D1C"/>
      <rgbColor rgb="00333399"/>
      <rgbColor rgb="00333333"/>
    </indexedColors>
    <mruColors>
      <color rgb="FFF3F9FB"/>
      <color rgb="FFE8F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>
    <pageSetUpPr fitToPage="1"/>
  </sheetPr>
  <dimension ref="A1:IV71"/>
  <sheetViews>
    <sheetView showGridLines="0" tabSelected="1" zoomScaleNormal="100" zoomScaleSheetLayoutView="65" workbookViewId="0"/>
  </sheetViews>
  <sheetFormatPr defaultColWidth="0" defaultRowHeight="14.25" zeroHeight="1"/>
  <cols>
    <col min="1" max="1" width="2.7109375" style="1" customWidth="1"/>
    <col min="2" max="2" width="25.7109375" style="1" customWidth="1"/>
    <col min="3" max="3" width="10.7109375" style="1" customWidth="1"/>
    <col min="4" max="4" width="10.7109375" style="4" customWidth="1"/>
    <col min="5" max="5" width="3.42578125" style="4" customWidth="1"/>
    <col min="6" max="6" width="8.140625" style="4" customWidth="1"/>
    <col min="7" max="7" width="9.85546875" style="4" customWidth="1"/>
    <col min="8" max="8" width="9.140625" style="4" customWidth="1"/>
    <col min="9" max="12" width="7.7109375" style="4" customWidth="1"/>
    <col min="13" max="13" width="2.7109375" style="4" customWidth="1"/>
    <col min="14" max="14" width="9.85546875" style="5" customWidth="1"/>
    <col min="15" max="243" width="9.85546875" style="5" hidden="1" customWidth="1"/>
    <col min="244" max="244" width="8.85546875" style="5" hidden="1" customWidth="1"/>
    <col min="245" max="246" width="0" style="5" hidden="1" customWidth="1"/>
    <col min="247" max="255" width="9.85546875" style="5" hidden="1" customWidth="1"/>
    <col min="256" max="256" width="8.85546875" style="5" hidden="1" customWidth="1"/>
    <col min="257" max="16384" width="0" style="5" hidden="1"/>
  </cols>
  <sheetData>
    <row r="1" spans="1:14" ht="13.15" customHeight="1">
      <c r="B1" s="2"/>
      <c r="C1" s="2"/>
      <c r="D1" s="3"/>
      <c r="E1" s="3"/>
    </row>
    <row r="2" spans="1:14" s="9" customFormat="1" ht="13.15" customHeight="1">
      <c r="A2" s="6"/>
      <c r="B2" s="112" t="s">
        <v>35</v>
      </c>
      <c r="C2" s="112"/>
      <c r="D2" s="7"/>
      <c r="E2" s="7"/>
      <c r="F2" s="7"/>
      <c r="G2" s="8"/>
      <c r="H2" s="8"/>
      <c r="I2" s="8"/>
      <c r="J2" s="8"/>
      <c r="K2" s="8"/>
      <c r="L2" s="8"/>
      <c r="M2" s="8"/>
    </row>
    <row r="3" spans="1:14" s="9" customFormat="1" ht="13.15" customHeight="1">
      <c r="A3" s="6"/>
      <c r="B3" s="112"/>
      <c r="C3" s="112"/>
      <c r="D3" s="7"/>
      <c r="E3" s="7"/>
      <c r="F3" s="7"/>
      <c r="G3" s="8"/>
      <c r="H3" s="8"/>
      <c r="I3" s="8"/>
      <c r="J3" s="8"/>
      <c r="K3" s="8"/>
      <c r="L3" s="8"/>
      <c r="M3" s="8"/>
    </row>
    <row r="4" spans="1:14" ht="16.5" customHeight="1">
      <c r="A4" s="45"/>
      <c r="B4" s="55" t="s">
        <v>43</v>
      </c>
      <c r="C4" s="46"/>
      <c r="D4" s="47"/>
      <c r="E4" s="47"/>
      <c r="F4" s="43"/>
      <c r="G4" s="43"/>
      <c r="H4" s="44"/>
      <c r="I4" s="44"/>
      <c r="J4" s="44"/>
      <c r="K4" s="44"/>
      <c r="L4" s="44"/>
      <c r="M4" s="44"/>
      <c r="N4" s="39"/>
    </row>
    <row r="5" spans="1:14" ht="13.15" customHeight="1">
      <c r="B5" s="10"/>
      <c r="C5" s="11"/>
      <c r="D5" s="3"/>
      <c r="E5" s="3"/>
      <c r="H5" s="12"/>
      <c r="I5" s="12"/>
      <c r="J5" s="12"/>
      <c r="K5" s="12"/>
      <c r="L5" s="12"/>
      <c r="M5" s="12"/>
    </row>
    <row r="6" spans="1:14" ht="13.15" customHeight="1">
      <c r="A6" s="5"/>
      <c r="B6" s="34" t="s">
        <v>45</v>
      </c>
      <c r="C6" s="13"/>
      <c r="D6" s="36" t="s">
        <v>39</v>
      </c>
      <c r="E6" s="36"/>
      <c r="F6" s="37" t="s">
        <v>41</v>
      </c>
      <c r="G6" s="37" t="s">
        <v>40</v>
      </c>
      <c r="H6" s="14"/>
      <c r="I6" s="12"/>
      <c r="J6" s="12"/>
      <c r="K6" s="12"/>
      <c r="L6" s="12"/>
      <c r="M6" s="12"/>
    </row>
    <row r="7" spans="1:14" ht="13.15" customHeight="1">
      <c r="B7" s="15" t="s">
        <v>47</v>
      </c>
      <c r="C7" s="16"/>
      <c r="D7" s="48">
        <v>1</v>
      </c>
      <c r="E7" s="17"/>
      <c r="F7" s="59">
        <v>1</v>
      </c>
      <c r="G7" s="60">
        <v>0</v>
      </c>
      <c r="H7" s="18"/>
      <c r="I7" s="12"/>
      <c r="J7" s="12"/>
      <c r="K7" s="12"/>
      <c r="L7" s="12"/>
      <c r="M7" s="12"/>
    </row>
    <row r="8" spans="1:14" ht="13.15" customHeight="1">
      <c r="B8" s="15" t="s">
        <v>24</v>
      </c>
      <c r="C8" s="16"/>
      <c r="D8" s="48">
        <v>1</v>
      </c>
      <c r="E8" s="17"/>
      <c r="F8" s="59">
        <v>1</v>
      </c>
      <c r="G8" s="59">
        <v>0</v>
      </c>
      <c r="H8" s="12"/>
      <c r="I8" s="12"/>
      <c r="J8" s="12"/>
      <c r="K8" s="12"/>
      <c r="L8" s="12"/>
      <c r="M8" s="12"/>
    </row>
    <row r="9" spans="1:14" ht="13.15" customHeight="1">
      <c r="B9" s="15"/>
      <c r="C9" s="16"/>
      <c r="D9" s="17"/>
      <c r="E9" s="17"/>
      <c r="F9" s="1"/>
      <c r="G9" s="1"/>
      <c r="H9" s="12"/>
      <c r="I9" s="12"/>
      <c r="J9" s="12"/>
      <c r="K9" s="12"/>
      <c r="L9" s="12"/>
      <c r="M9" s="12"/>
    </row>
    <row r="10" spans="1:14" ht="13.15" customHeight="1">
      <c r="B10" s="35" t="s">
        <v>46</v>
      </c>
      <c r="C10" s="16"/>
      <c r="D10" s="17"/>
      <c r="E10" s="17"/>
      <c r="F10" s="1"/>
      <c r="G10" s="1"/>
      <c r="H10" s="12"/>
      <c r="I10" s="12"/>
      <c r="J10" s="12"/>
      <c r="K10" s="12"/>
      <c r="L10" s="12"/>
      <c r="M10" s="12"/>
    </row>
    <row r="11" spans="1:14" ht="13.15" customHeight="1">
      <c r="A11" s="5"/>
      <c r="B11" s="20"/>
      <c r="C11" s="13"/>
      <c r="D11" s="3"/>
      <c r="E11" s="3"/>
      <c r="F11" s="37" t="s">
        <v>36</v>
      </c>
      <c r="G11" s="37" t="s">
        <v>38</v>
      </c>
      <c r="H11" s="38" t="s">
        <v>37</v>
      </c>
      <c r="I11" s="12"/>
      <c r="J11" s="12"/>
      <c r="K11" s="12"/>
      <c r="L11" s="12"/>
      <c r="M11" s="12"/>
    </row>
    <row r="12" spans="1:14" ht="13.15" customHeight="1">
      <c r="A12" s="5"/>
      <c r="B12" s="20" t="s">
        <v>22</v>
      </c>
      <c r="C12" s="13"/>
      <c r="D12" s="49">
        <v>30</v>
      </c>
      <c r="E12" s="21"/>
      <c r="F12" s="56">
        <v>23</v>
      </c>
      <c r="G12" s="56">
        <v>30</v>
      </c>
      <c r="H12" s="56">
        <v>45</v>
      </c>
      <c r="I12" s="12"/>
      <c r="J12" s="12"/>
      <c r="K12" s="12"/>
      <c r="L12" s="12"/>
      <c r="M12" s="12"/>
    </row>
    <row r="13" spans="1:14" ht="13.15" customHeight="1">
      <c r="A13" s="5"/>
      <c r="B13" s="20" t="s">
        <v>20</v>
      </c>
      <c r="C13" s="13"/>
      <c r="D13" s="50">
        <v>0.3</v>
      </c>
      <c r="E13" s="22"/>
      <c r="F13" s="57">
        <v>0.2</v>
      </c>
      <c r="G13" s="57">
        <v>0.3</v>
      </c>
      <c r="H13" s="57">
        <v>0.45</v>
      </c>
      <c r="I13" s="12"/>
      <c r="J13" s="12"/>
      <c r="K13" s="12"/>
      <c r="L13" s="12"/>
      <c r="M13" s="12"/>
    </row>
    <row r="14" spans="1:14" ht="13.15" customHeight="1">
      <c r="A14" s="23"/>
      <c r="B14" s="20" t="s">
        <v>19</v>
      </c>
      <c r="C14" s="13"/>
      <c r="D14" s="49">
        <v>200</v>
      </c>
      <c r="E14" s="21"/>
      <c r="F14" s="56">
        <v>130</v>
      </c>
      <c r="G14" s="56">
        <v>200</v>
      </c>
      <c r="H14" s="56">
        <v>300</v>
      </c>
    </row>
    <row r="15" spans="1:14" ht="13.15" customHeight="1">
      <c r="A15" s="5"/>
      <c r="B15" s="20" t="s">
        <v>21</v>
      </c>
      <c r="C15" s="13"/>
      <c r="D15" s="50">
        <v>0.35</v>
      </c>
      <c r="E15" s="22"/>
      <c r="F15" s="57">
        <v>0.3</v>
      </c>
      <c r="G15" s="57">
        <v>0.35</v>
      </c>
      <c r="H15" s="57">
        <v>0.4</v>
      </c>
      <c r="I15" s="12"/>
      <c r="J15" s="12"/>
      <c r="K15" s="12"/>
      <c r="L15" s="12"/>
      <c r="M15" s="12"/>
    </row>
    <row r="16" spans="1:14" ht="13.15" customHeight="1">
      <c r="A16" s="5"/>
      <c r="B16" s="20" t="s">
        <v>31</v>
      </c>
      <c r="C16" s="13"/>
      <c r="D16" s="50">
        <v>0.1</v>
      </c>
      <c r="E16" s="22"/>
      <c r="F16" s="57">
        <v>0.08</v>
      </c>
      <c r="G16" s="57">
        <v>0.1</v>
      </c>
      <c r="H16" s="57">
        <v>0.15</v>
      </c>
      <c r="I16" s="12"/>
      <c r="J16" s="12"/>
      <c r="K16" s="12"/>
      <c r="L16" s="12"/>
      <c r="M16" s="12"/>
    </row>
    <row r="17" spans="1:17" ht="13.15" customHeight="1">
      <c r="A17" s="23"/>
      <c r="B17" s="20" t="s">
        <v>17</v>
      </c>
      <c r="C17" s="13"/>
      <c r="D17" s="49">
        <v>5</v>
      </c>
      <c r="E17" s="21"/>
      <c r="F17" s="56">
        <v>3</v>
      </c>
      <c r="G17" s="56">
        <v>5</v>
      </c>
      <c r="H17" s="56">
        <v>6</v>
      </c>
    </row>
    <row r="18" spans="1:17" ht="13.15" customHeight="1">
      <c r="A18" s="23"/>
      <c r="B18" s="20" t="s">
        <v>18</v>
      </c>
      <c r="C18" s="13"/>
      <c r="D18" s="49">
        <v>13</v>
      </c>
      <c r="E18" s="21"/>
      <c r="F18" s="56">
        <v>10</v>
      </c>
      <c r="G18" s="56">
        <v>13</v>
      </c>
      <c r="H18" s="56">
        <v>18</v>
      </c>
    </row>
    <row r="19" spans="1:17" ht="13.15" customHeight="1">
      <c r="A19" s="5"/>
      <c r="B19" s="20" t="s">
        <v>23</v>
      </c>
      <c r="C19" s="13"/>
      <c r="D19" s="49">
        <v>3</v>
      </c>
      <c r="E19" s="21"/>
      <c r="F19" s="58">
        <v>2.2999999999999998</v>
      </c>
      <c r="G19" s="58">
        <v>3</v>
      </c>
      <c r="H19" s="58">
        <v>4.0999999999999996</v>
      </c>
      <c r="I19" s="12"/>
      <c r="J19" s="12"/>
      <c r="K19" s="12"/>
      <c r="L19" s="12"/>
      <c r="M19" s="12"/>
    </row>
    <row r="20" spans="1:17" ht="13.15" customHeight="1">
      <c r="A20" s="5"/>
      <c r="B20" s="20"/>
      <c r="C20" s="13"/>
      <c r="D20" s="21"/>
      <c r="E20" s="21"/>
      <c r="F20" s="24"/>
      <c r="G20" s="24"/>
      <c r="H20" s="24"/>
      <c r="I20" s="12"/>
      <c r="J20" s="12"/>
      <c r="K20" s="12"/>
      <c r="L20" s="12"/>
      <c r="M20" s="12"/>
    </row>
    <row r="21" spans="1:17" ht="16.5" customHeight="1">
      <c r="A21" s="39"/>
      <c r="B21" s="54" t="s">
        <v>44</v>
      </c>
      <c r="C21" s="40"/>
      <c r="D21" s="41"/>
      <c r="E21" s="41"/>
      <c r="F21" s="42"/>
      <c r="G21" s="43"/>
      <c r="H21" s="44"/>
      <c r="I21" s="44"/>
      <c r="J21" s="44"/>
      <c r="K21" s="44"/>
      <c r="L21" s="44"/>
      <c r="M21" s="44"/>
      <c r="N21" s="39"/>
    </row>
    <row r="22" spans="1:17" ht="16.5" customHeight="1">
      <c r="A22" s="99"/>
      <c r="B22" s="105"/>
      <c r="C22" s="106"/>
      <c r="D22" s="107"/>
      <c r="E22" s="107"/>
      <c r="F22" s="108"/>
      <c r="G22" s="109"/>
      <c r="H22" s="110"/>
      <c r="I22" s="110"/>
      <c r="J22" s="110"/>
      <c r="K22" s="110"/>
      <c r="L22" s="110"/>
      <c r="M22" s="110"/>
      <c r="N22" s="99"/>
    </row>
    <row r="23" spans="1:17" ht="13.15" customHeight="1">
      <c r="B23" s="16" t="s">
        <v>14</v>
      </c>
      <c r="C23" s="16"/>
      <c r="D23" s="51">
        <f>Total_NPV</f>
        <v>9.966036859664424</v>
      </c>
      <c r="E23" s="25"/>
    </row>
    <row r="24" spans="1:17" ht="13.15" customHeight="1">
      <c r="B24" s="16"/>
      <c r="C24" s="16"/>
      <c r="F24" s="26"/>
      <c r="G24" s="12"/>
      <c r="H24" s="12"/>
      <c r="I24" s="12"/>
      <c r="J24" s="12"/>
      <c r="K24" s="12"/>
      <c r="L24" s="12"/>
      <c r="M24" s="12"/>
    </row>
    <row r="25" spans="1:17" s="1" customFormat="1" ht="13.15" customHeight="1"/>
    <row r="26" spans="1:17" ht="13.15" customHeight="1">
      <c r="B26" s="35" t="s">
        <v>42</v>
      </c>
      <c r="C26" s="19"/>
      <c r="D26" s="27"/>
      <c r="E26" s="27"/>
      <c r="F26" s="27"/>
      <c r="G26" s="27"/>
      <c r="H26" s="27"/>
      <c r="I26" s="27"/>
      <c r="J26" s="27"/>
      <c r="K26" s="27"/>
      <c r="L26" s="27"/>
      <c r="M26" s="27"/>
      <c r="O26" s="27"/>
      <c r="P26" s="3"/>
      <c r="Q26" s="3"/>
    </row>
    <row r="27" spans="1:17" ht="13.15" customHeight="1">
      <c r="B27" s="19"/>
      <c r="C27" s="19"/>
      <c r="D27" s="28"/>
      <c r="E27" s="28"/>
      <c r="F27" s="27"/>
      <c r="G27" s="27"/>
      <c r="H27" s="27"/>
      <c r="I27" s="27"/>
      <c r="J27" s="27"/>
      <c r="K27" s="27"/>
      <c r="L27" s="27"/>
      <c r="M27" s="27"/>
      <c r="O27" s="27"/>
      <c r="P27" s="12"/>
      <c r="Q27" s="12"/>
    </row>
    <row r="28" spans="1:17" ht="13.15" customHeight="1">
      <c r="A28" s="23"/>
      <c r="B28" s="16" t="s">
        <v>2</v>
      </c>
      <c r="C28" s="29"/>
      <c r="D28" s="52">
        <v>0.1</v>
      </c>
      <c r="E28" s="30"/>
      <c r="F28" s="31"/>
      <c r="G28" s="32"/>
      <c r="H28" s="32"/>
      <c r="I28" s="32"/>
      <c r="J28" s="32"/>
      <c r="K28" s="32"/>
      <c r="L28" s="32"/>
      <c r="M28" s="32"/>
      <c r="O28" s="32"/>
      <c r="P28" s="12"/>
      <c r="Q28" s="12"/>
    </row>
    <row r="29" spans="1:17" ht="13.15" customHeight="1">
      <c r="A29" s="23"/>
      <c r="B29" s="16" t="s">
        <v>6</v>
      </c>
      <c r="C29" s="29"/>
      <c r="D29" s="53">
        <v>2018</v>
      </c>
      <c r="E29" s="33"/>
      <c r="F29" s="31"/>
      <c r="G29" s="32"/>
      <c r="H29" s="32"/>
      <c r="I29" s="32"/>
      <c r="J29" s="32"/>
      <c r="K29" s="32"/>
      <c r="L29" s="32"/>
      <c r="M29" s="32"/>
      <c r="O29" s="32"/>
      <c r="P29" s="12"/>
      <c r="Q29" s="12"/>
    </row>
    <row r="30" spans="1:17" ht="13.15" customHeight="1">
      <c r="A30" s="23"/>
      <c r="B30" s="16" t="s">
        <v>8</v>
      </c>
      <c r="C30" s="29"/>
      <c r="D30" s="53">
        <v>2021</v>
      </c>
      <c r="E30" s="33"/>
      <c r="F30" s="31"/>
      <c r="G30" s="32"/>
      <c r="H30" s="32"/>
      <c r="I30" s="32"/>
      <c r="J30" s="32"/>
      <c r="K30" s="32"/>
      <c r="L30" s="32"/>
      <c r="M30" s="32"/>
      <c r="O30" s="32"/>
      <c r="P30" s="32"/>
      <c r="Q30" s="32"/>
    </row>
    <row r="31" spans="1:17" ht="13.15" customHeight="1">
      <c r="A31" s="23"/>
      <c r="B31" s="16" t="s">
        <v>34</v>
      </c>
      <c r="C31" s="29"/>
      <c r="D31" s="52">
        <f>IF(Develop=0,0,CHOOSE(Develop,100%,115%))</f>
        <v>1</v>
      </c>
      <c r="E31" s="30"/>
      <c r="F31" s="31"/>
      <c r="G31" s="32"/>
      <c r="H31" s="32"/>
      <c r="I31" s="32"/>
      <c r="J31" s="32"/>
      <c r="K31" s="32"/>
      <c r="L31" s="32"/>
      <c r="M31" s="32"/>
      <c r="O31" s="32"/>
      <c r="P31" s="32"/>
      <c r="Q31" s="32"/>
    </row>
    <row r="32" spans="1:17" ht="13.15" customHeight="1">
      <c r="A32" s="23"/>
      <c r="B32" s="2"/>
      <c r="C32" s="2"/>
      <c r="D32" s="3"/>
      <c r="E32" s="3"/>
      <c r="O32" s="4"/>
      <c r="P32" s="4"/>
      <c r="Q32" s="4"/>
    </row>
    <row r="33" spans="1:13" ht="13.15" hidden="1" customHeight="1">
      <c r="A33" s="23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13.15" hidden="1" customHeight="1">
      <c r="A34" s="23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3.15" hidden="1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3.15" hidden="1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13.15" hidden="1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ht="13.15" hidden="1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3.15" hidden="1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ht="13.15" hidden="1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13.15" hidden="1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ht="13.15" hidden="1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ht="13.15" hidden="1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ht="13.15" hidden="1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ht="13.15" hidden="1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ht="13.15" hidden="1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ht="13.15" hidden="1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ht="13.15" hidden="1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3" ht="13.15" hidden="1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ht="13.15" hidden="1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 ht="13.15" hidden="1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ht="13.15" hidden="1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3" ht="13.15" hidden="1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ht="13.15" hidden="1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13" ht="13.15" hidden="1" customHeight="1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13" ht="13.15" hidden="1" customHeight="1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1:13" ht="13.15" hidden="1" customHeight="1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3" ht="13.15" hidden="1" customHeight="1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1:13" ht="13.15" hidden="1" customHeight="1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13" ht="13.15" hidden="1" customHeight="1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1:13" ht="13.15" hidden="1" customHeight="1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1:13" ht="13.15" hidden="1" customHeight="1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3" ht="13.15" hidden="1" customHeight="1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3" ht="13.15" hidden="1" customHeight="1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2:13" ht="13.15" hidden="1" customHeight="1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2:13" s="1" customFormat="1" ht="13.15" hidden="1" customHeight="1"/>
    <row r="67" spans="2:13" ht="13.15" hidden="1" customHeight="1"/>
    <row r="68" spans="2:13" ht="13.15" hidden="1" customHeight="1"/>
    <row r="69" spans="2:13" ht="13.15" hidden="1" customHeight="1"/>
    <row r="70" spans="2:13" ht="13.15" hidden="1" customHeight="1"/>
    <row r="71" spans="2:13" ht="13.15" hidden="1" customHeight="1"/>
  </sheetData>
  <mergeCells count="1">
    <mergeCell ref="B2:C3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fitToHeight="3" orientation="landscape" r:id="rId1"/>
  <headerFooter alignWithMargins="0">
    <oddHeader>&amp;R&amp;"Arial,Fett"&amp;14- Entwurf -</oddHeader>
    <oddFooter>&amp;L&amp;D, &amp;T&amp;CSeite &amp;P / &amp;N&amp;R&amp;F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>
    <pageSetUpPr fitToPage="1"/>
  </sheetPr>
  <dimension ref="A1:P177"/>
  <sheetViews>
    <sheetView showGridLines="0" zoomScaleNormal="100" zoomScaleSheetLayoutView="75" workbookViewId="0"/>
  </sheetViews>
  <sheetFormatPr defaultColWidth="0" defaultRowHeight="14.25" zeroHeight="1"/>
  <cols>
    <col min="1" max="1" width="2.7109375" style="5" customWidth="1"/>
    <col min="2" max="2" width="35.7109375" style="5" customWidth="1"/>
    <col min="3" max="3" width="10.7109375" style="5" customWidth="1"/>
    <col min="4" max="4" width="14.7109375" style="5" customWidth="1"/>
    <col min="5" max="14" width="7.7109375" style="5" customWidth="1"/>
    <col min="15" max="15" width="2.7109375" style="5" customWidth="1"/>
    <col min="16" max="16" width="8.85546875" style="5" customWidth="1"/>
    <col min="17" max="16384" width="0" style="5" hidden="1"/>
  </cols>
  <sheetData>
    <row r="1" spans="1:16" ht="13.15" customHeight="1">
      <c r="A1" s="1"/>
      <c r="B1" s="1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6" s="9" customFormat="1" ht="13.15" customHeight="1">
      <c r="B2" s="113" t="s">
        <v>5</v>
      </c>
      <c r="C2" s="61"/>
      <c r="D2" s="61"/>
      <c r="E2" s="111">
        <f>Start_year</f>
        <v>2018</v>
      </c>
      <c r="F2" s="111">
        <f>E2+1</f>
        <v>2019</v>
      </c>
      <c r="G2" s="111">
        <f t="shared" ref="G2:N2" si="0">F2+1</f>
        <v>2020</v>
      </c>
      <c r="H2" s="111">
        <f t="shared" si="0"/>
        <v>2021</v>
      </c>
      <c r="I2" s="111">
        <f t="shared" si="0"/>
        <v>2022</v>
      </c>
      <c r="J2" s="111">
        <f t="shared" si="0"/>
        <v>2023</v>
      </c>
      <c r="K2" s="111">
        <f t="shared" si="0"/>
        <v>2024</v>
      </c>
      <c r="L2" s="111">
        <f t="shared" si="0"/>
        <v>2025</v>
      </c>
      <c r="M2" s="111">
        <f t="shared" si="0"/>
        <v>2026</v>
      </c>
      <c r="N2" s="111">
        <f t="shared" si="0"/>
        <v>2027</v>
      </c>
      <c r="O2" s="61"/>
    </row>
    <row r="3" spans="1:16" s="9" customFormat="1" ht="13.15" customHeight="1">
      <c r="B3" s="113"/>
      <c r="C3" s="61"/>
      <c r="D3" s="61"/>
      <c r="E3" s="95"/>
      <c r="F3" s="95"/>
      <c r="G3" s="95"/>
      <c r="H3" s="95"/>
      <c r="I3" s="95"/>
      <c r="J3" s="95"/>
      <c r="K3" s="95"/>
      <c r="L3" s="95"/>
      <c r="M3" s="95"/>
      <c r="N3" s="95"/>
      <c r="O3" s="61"/>
    </row>
    <row r="4" spans="1:16" s="9" customFormat="1" ht="13.15" customHeight="1">
      <c r="A4" s="39"/>
      <c r="B4" s="96"/>
      <c r="C4" s="97"/>
      <c r="D4" s="97"/>
      <c r="E4" s="98"/>
      <c r="F4" s="98"/>
      <c r="G4" s="98"/>
      <c r="H4" s="98"/>
      <c r="I4" s="98"/>
      <c r="J4" s="98"/>
      <c r="K4" s="98"/>
      <c r="L4" s="98"/>
      <c r="M4" s="98"/>
      <c r="N4" s="98"/>
      <c r="O4" s="97"/>
      <c r="P4" s="39"/>
    </row>
    <row r="5" spans="1:16" s="9" customFormat="1" ht="13.15" customHeight="1">
      <c r="A5" s="99"/>
      <c r="B5" s="100"/>
      <c r="C5" s="101"/>
      <c r="D5" s="101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1"/>
      <c r="P5" s="99"/>
    </row>
    <row r="6" spans="1:16" ht="13.15" customHeight="1">
      <c r="B6" s="103" t="s">
        <v>33</v>
      </c>
      <c r="C6" s="63"/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6" ht="13.15" customHeight="1">
      <c r="B7" s="65" t="s">
        <v>32</v>
      </c>
      <c r="C7" s="66"/>
      <c r="D7" s="67"/>
      <c r="E7" s="68">
        <f t="shared" ref="E7:N7" si="1">-IF(E$2=Start_year,Early_Development_Costs,0)*Development_cost_multiplier</f>
        <v>-5</v>
      </c>
      <c r="F7" s="68">
        <f t="shared" si="1"/>
        <v>0</v>
      </c>
      <c r="G7" s="68">
        <f t="shared" si="1"/>
        <v>0</v>
      </c>
      <c r="H7" s="68">
        <f t="shared" si="1"/>
        <v>0</v>
      </c>
      <c r="I7" s="68">
        <f t="shared" si="1"/>
        <v>0</v>
      </c>
      <c r="J7" s="68">
        <f t="shared" si="1"/>
        <v>0</v>
      </c>
      <c r="K7" s="68">
        <f t="shared" si="1"/>
        <v>0</v>
      </c>
      <c r="L7" s="68">
        <f t="shared" si="1"/>
        <v>0</v>
      </c>
      <c r="M7" s="68">
        <f t="shared" si="1"/>
        <v>0</v>
      </c>
      <c r="N7" s="68">
        <f t="shared" si="1"/>
        <v>0</v>
      </c>
      <c r="O7" s="69"/>
    </row>
    <row r="8" spans="1:16" ht="13.15" customHeight="1">
      <c r="B8" s="65" t="s">
        <v>26</v>
      </c>
      <c r="C8" s="66"/>
      <c r="D8" s="67"/>
      <c r="E8" s="68">
        <f t="shared" ref="E8:N8" si="2">-IF(AND(E$2&gt;Start_year,E$2&lt;=Launch_year),Engineering_Costs/(Launch_year-Start_year),0)*Development_cost_multiplier</f>
        <v>0</v>
      </c>
      <c r="F8" s="68">
        <f t="shared" si="2"/>
        <v>-4.333333333333333</v>
      </c>
      <c r="G8" s="68">
        <f t="shared" si="2"/>
        <v>-4.333333333333333</v>
      </c>
      <c r="H8" s="68">
        <f t="shared" si="2"/>
        <v>-4.333333333333333</v>
      </c>
      <c r="I8" s="68">
        <f t="shared" si="2"/>
        <v>0</v>
      </c>
      <c r="J8" s="68">
        <f t="shared" si="2"/>
        <v>0</v>
      </c>
      <c r="K8" s="68">
        <f t="shared" si="2"/>
        <v>0</v>
      </c>
      <c r="L8" s="68">
        <f t="shared" si="2"/>
        <v>0</v>
      </c>
      <c r="M8" s="68">
        <f t="shared" si="2"/>
        <v>0</v>
      </c>
      <c r="N8" s="68">
        <f t="shared" si="2"/>
        <v>0</v>
      </c>
      <c r="O8" s="69"/>
    </row>
    <row r="9" spans="1:16" ht="13.15" customHeight="1">
      <c r="B9" s="65" t="s">
        <v>4</v>
      </c>
      <c r="C9" s="66"/>
      <c r="D9" s="67"/>
      <c r="E9" s="68">
        <f t="shared" ref="E9:N9" si="3">-IF(AND(Develop,Launch,E$2=Launch_year),Launch_Costs,0)*Development_cost_multiplier</f>
        <v>0</v>
      </c>
      <c r="F9" s="68">
        <f t="shared" si="3"/>
        <v>0</v>
      </c>
      <c r="G9" s="68">
        <f t="shared" si="3"/>
        <v>0</v>
      </c>
      <c r="H9" s="68">
        <f t="shared" si="3"/>
        <v>-30</v>
      </c>
      <c r="I9" s="68">
        <f t="shared" si="3"/>
        <v>0</v>
      </c>
      <c r="J9" s="68">
        <f t="shared" si="3"/>
        <v>0</v>
      </c>
      <c r="K9" s="68">
        <f t="shared" si="3"/>
        <v>0</v>
      </c>
      <c r="L9" s="68">
        <f t="shared" si="3"/>
        <v>0</v>
      </c>
      <c r="M9" s="68">
        <f t="shared" si="3"/>
        <v>0</v>
      </c>
      <c r="N9" s="68">
        <f t="shared" si="3"/>
        <v>0</v>
      </c>
      <c r="O9" s="69"/>
    </row>
    <row r="10" spans="1:16" s="70" customFormat="1" ht="13.15" customHeight="1">
      <c r="B10" s="71" t="s">
        <v>0</v>
      </c>
      <c r="C10" s="72"/>
      <c r="D10" s="73"/>
      <c r="E10" s="74">
        <f>SUM(E7:E9)</f>
        <v>-5</v>
      </c>
      <c r="F10" s="74">
        <f t="shared" ref="F10:N10" si="4">SUM(F7:F9)</f>
        <v>-4.333333333333333</v>
      </c>
      <c r="G10" s="74">
        <f t="shared" si="4"/>
        <v>-4.333333333333333</v>
      </c>
      <c r="H10" s="74">
        <f t="shared" si="4"/>
        <v>-34.333333333333336</v>
      </c>
      <c r="I10" s="74">
        <f t="shared" si="4"/>
        <v>0</v>
      </c>
      <c r="J10" s="74">
        <f t="shared" si="4"/>
        <v>0</v>
      </c>
      <c r="K10" s="74">
        <f t="shared" si="4"/>
        <v>0</v>
      </c>
      <c r="L10" s="74">
        <f t="shared" si="4"/>
        <v>0</v>
      </c>
      <c r="M10" s="74">
        <f t="shared" si="4"/>
        <v>0</v>
      </c>
      <c r="N10" s="74">
        <f t="shared" si="4"/>
        <v>0</v>
      </c>
      <c r="O10" s="73"/>
    </row>
    <row r="11" spans="1:16" s="70" customFormat="1" ht="13.15" customHeight="1">
      <c r="B11" s="71"/>
      <c r="C11" s="72"/>
      <c r="D11" s="73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3"/>
    </row>
    <row r="12" spans="1:16" ht="13.15" customHeight="1">
      <c r="B12" s="103" t="s">
        <v>27</v>
      </c>
      <c r="C12" s="66"/>
      <c r="D12" s="67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</row>
    <row r="13" spans="1:16" ht="13.15" customHeight="1">
      <c r="B13" s="65" t="s">
        <v>13</v>
      </c>
      <c r="C13" s="66"/>
      <c r="D13" s="67"/>
      <c r="E13" s="68">
        <f t="shared" ref="E13:N13" si="5">Market_Size</f>
        <v>200</v>
      </c>
      <c r="F13" s="68">
        <f t="shared" si="5"/>
        <v>200</v>
      </c>
      <c r="G13" s="68">
        <f t="shared" si="5"/>
        <v>200</v>
      </c>
      <c r="H13" s="68">
        <f t="shared" si="5"/>
        <v>200</v>
      </c>
      <c r="I13" s="68">
        <f t="shared" si="5"/>
        <v>200</v>
      </c>
      <c r="J13" s="68">
        <f t="shared" si="5"/>
        <v>200</v>
      </c>
      <c r="K13" s="68">
        <f t="shared" si="5"/>
        <v>200</v>
      </c>
      <c r="L13" s="68">
        <f t="shared" si="5"/>
        <v>200</v>
      </c>
      <c r="M13" s="68">
        <f t="shared" si="5"/>
        <v>200</v>
      </c>
      <c r="N13" s="68">
        <f t="shared" si="5"/>
        <v>200</v>
      </c>
      <c r="O13" s="69"/>
    </row>
    <row r="14" spans="1:16" ht="13.15" customHeight="1">
      <c r="B14" s="65" t="s">
        <v>12</v>
      </c>
      <c r="C14" s="66"/>
      <c r="D14" s="67"/>
      <c r="E14" s="75">
        <f t="shared" ref="E14:N14" si="6">Market_Share</f>
        <v>0.3</v>
      </c>
      <c r="F14" s="75">
        <f t="shared" si="6"/>
        <v>0.3</v>
      </c>
      <c r="G14" s="75">
        <f t="shared" si="6"/>
        <v>0.3</v>
      </c>
      <c r="H14" s="75">
        <f t="shared" si="6"/>
        <v>0.3</v>
      </c>
      <c r="I14" s="75">
        <f t="shared" si="6"/>
        <v>0.3</v>
      </c>
      <c r="J14" s="75">
        <f t="shared" si="6"/>
        <v>0.3</v>
      </c>
      <c r="K14" s="75">
        <f t="shared" si="6"/>
        <v>0.3</v>
      </c>
      <c r="L14" s="75">
        <f t="shared" si="6"/>
        <v>0.3</v>
      </c>
      <c r="M14" s="75">
        <f t="shared" si="6"/>
        <v>0.3</v>
      </c>
      <c r="N14" s="75">
        <f t="shared" si="6"/>
        <v>0.3</v>
      </c>
      <c r="O14" s="69"/>
    </row>
    <row r="15" spans="1:16" ht="13.15" customHeight="1">
      <c r="B15" s="65" t="s">
        <v>29</v>
      </c>
      <c r="C15" s="66"/>
      <c r="D15" s="67"/>
      <c r="E15" s="75">
        <f t="shared" ref="E15:N15" si="7">Gross_Margin</f>
        <v>0.35</v>
      </c>
      <c r="F15" s="75">
        <f t="shared" si="7"/>
        <v>0.35</v>
      </c>
      <c r="G15" s="75">
        <f t="shared" si="7"/>
        <v>0.35</v>
      </c>
      <c r="H15" s="75">
        <f t="shared" si="7"/>
        <v>0.35</v>
      </c>
      <c r="I15" s="75">
        <f t="shared" si="7"/>
        <v>0.35</v>
      </c>
      <c r="J15" s="75">
        <f t="shared" si="7"/>
        <v>0.35</v>
      </c>
      <c r="K15" s="75">
        <f t="shared" si="7"/>
        <v>0.35</v>
      </c>
      <c r="L15" s="75">
        <f t="shared" si="7"/>
        <v>0.35</v>
      </c>
      <c r="M15" s="75">
        <f t="shared" si="7"/>
        <v>0.35</v>
      </c>
      <c r="N15" s="75">
        <f t="shared" si="7"/>
        <v>0.35</v>
      </c>
      <c r="O15" s="69"/>
    </row>
    <row r="16" spans="1:16" s="70" customFormat="1" ht="13.15" customHeight="1">
      <c r="B16" s="71" t="s">
        <v>28</v>
      </c>
      <c r="C16" s="72"/>
      <c r="D16" s="76"/>
      <c r="E16" s="74">
        <f t="shared" ref="E16:N16" si="8">IF(AND(Develop,Launch,E$2&gt;=Launch_year),E13*E14*E15,0)</f>
        <v>0</v>
      </c>
      <c r="F16" s="74">
        <f t="shared" si="8"/>
        <v>0</v>
      </c>
      <c r="G16" s="74">
        <f t="shared" si="8"/>
        <v>0</v>
      </c>
      <c r="H16" s="74">
        <f t="shared" si="8"/>
        <v>21</v>
      </c>
      <c r="I16" s="74">
        <f t="shared" si="8"/>
        <v>21</v>
      </c>
      <c r="J16" s="74">
        <f t="shared" si="8"/>
        <v>21</v>
      </c>
      <c r="K16" s="74">
        <f t="shared" si="8"/>
        <v>21</v>
      </c>
      <c r="L16" s="74">
        <f t="shared" si="8"/>
        <v>21</v>
      </c>
      <c r="M16" s="74">
        <f t="shared" si="8"/>
        <v>21</v>
      </c>
      <c r="N16" s="74">
        <f t="shared" si="8"/>
        <v>21</v>
      </c>
      <c r="O16" s="73"/>
    </row>
    <row r="17" spans="1:15" s="70" customFormat="1" ht="13.15" customHeight="1">
      <c r="B17" s="71"/>
      <c r="C17" s="72"/>
      <c r="D17" s="76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3"/>
    </row>
    <row r="18" spans="1:15" ht="13.15" customHeight="1">
      <c r="B18" s="103" t="s">
        <v>25</v>
      </c>
      <c r="C18" s="66"/>
      <c r="D18" s="67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</row>
    <row r="19" spans="1:15" ht="13.15" customHeight="1">
      <c r="B19" s="65" t="s">
        <v>30</v>
      </c>
      <c r="C19" s="66"/>
      <c r="D19" s="67"/>
      <c r="E19" s="68">
        <f t="shared" ref="E19:N19" si="9">-IF(AND(Develop,Launch,E$2&gt;=Launch_year),Fixed_Production_Costs,0)</f>
        <v>0</v>
      </c>
      <c r="F19" s="68">
        <f t="shared" si="9"/>
        <v>0</v>
      </c>
      <c r="G19" s="68">
        <f t="shared" si="9"/>
        <v>0</v>
      </c>
      <c r="H19" s="68">
        <f t="shared" si="9"/>
        <v>-3</v>
      </c>
      <c r="I19" s="68">
        <f t="shared" si="9"/>
        <v>-3</v>
      </c>
      <c r="J19" s="68">
        <f t="shared" si="9"/>
        <v>-3</v>
      </c>
      <c r="K19" s="68">
        <f t="shared" si="9"/>
        <v>-3</v>
      </c>
      <c r="L19" s="68">
        <f t="shared" si="9"/>
        <v>-3</v>
      </c>
      <c r="M19" s="68">
        <f t="shared" si="9"/>
        <v>-3</v>
      </c>
      <c r="N19" s="68">
        <f t="shared" si="9"/>
        <v>-3</v>
      </c>
      <c r="O19" s="69"/>
    </row>
    <row r="20" spans="1:15" ht="13.15" customHeight="1">
      <c r="B20" s="65" t="s">
        <v>3</v>
      </c>
      <c r="C20" s="66"/>
      <c r="D20" s="67"/>
      <c r="E20" s="68">
        <f t="shared" ref="E20:N20" si="10">-IF(AND(Develop,Launch,E$2&gt;=Launch_year),E13*E14*Marketing_Costs,0)</f>
        <v>0</v>
      </c>
      <c r="F20" s="68">
        <f t="shared" si="10"/>
        <v>0</v>
      </c>
      <c r="G20" s="68">
        <f t="shared" si="10"/>
        <v>0</v>
      </c>
      <c r="H20" s="68">
        <f t="shared" si="10"/>
        <v>-6</v>
      </c>
      <c r="I20" s="68">
        <f t="shared" si="10"/>
        <v>-6</v>
      </c>
      <c r="J20" s="68">
        <f t="shared" si="10"/>
        <v>-6</v>
      </c>
      <c r="K20" s="68">
        <f t="shared" si="10"/>
        <v>-6</v>
      </c>
      <c r="L20" s="68">
        <f t="shared" si="10"/>
        <v>-6</v>
      </c>
      <c r="M20" s="68">
        <f t="shared" si="10"/>
        <v>-6</v>
      </c>
      <c r="N20" s="68">
        <f t="shared" si="10"/>
        <v>-6</v>
      </c>
      <c r="O20" s="69"/>
    </row>
    <row r="21" spans="1:15" s="70" customFormat="1" ht="13.15" customHeight="1">
      <c r="B21" s="71" t="s">
        <v>0</v>
      </c>
      <c r="C21" s="72"/>
      <c r="D21" s="76"/>
      <c r="E21" s="74">
        <f>SUM(E19:E20)</f>
        <v>0</v>
      </c>
      <c r="F21" s="74">
        <f t="shared" ref="F21:N21" si="11">SUM(F19:F20)</f>
        <v>0</v>
      </c>
      <c r="G21" s="74">
        <f t="shared" si="11"/>
        <v>0</v>
      </c>
      <c r="H21" s="74">
        <f t="shared" si="11"/>
        <v>-9</v>
      </c>
      <c r="I21" s="74">
        <f t="shared" si="11"/>
        <v>-9</v>
      </c>
      <c r="J21" s="74">
        <f t="shared" si="11"/>
        <v>-9</v>
      </c>
      <c r="K21" s="74">
        <f t="shared" si="11"/>
        <v>-9</v>
      </c>
      <c r="L21" s="74">
        <f t="shared" si="11"/>
        <v>-9</v>
      </c>
      <c r="M21" s="74">
        <f t="shared" si="11"/>
        <v>-9</v>
      </c>
      <c r="N21" s="74">
        <f t="shared" si="11"/>
        <v>-9</v>
      </c>
      <c r="O21" s="73"/>
    </row>
    <row r="22" spans="1:15" s="70" customFormat="1" ht="13.15" customHeight="1">
      <c r="B22" s="71"/>
      <c r="C22" s="72"/>
      <c r="D22" s="76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3"/>
    </row>
    <row r="23" spans="1:15" ht="13.15" customHeight="1">
      <c r="B23" s="103" t="s">
        <v>5</v>
      </c>
      <c r="C23" s="66"/>
      <c r="D23" s="67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</row>
    <row r="24" spans="1:15" ht="13.15" customHeight="1">
      <c r="B24" s="65" t="s">
        <v>11</v>
      </c>
      <c r="C24" s="66"/>
      <c r="D24" s="67"/>
      <c r="E24" s="68">
        <f t="shared" ref="E24:N24" si="12">E10</f>
        <v>-5</v>
      </c>
      <c r="F24" s="68">
        <f t="shared" si="12"/>
        <v>-4.333333333333333</v>
      </c>
      <c r="G24" s="68">
        <f t="shared" si="12"/>
        <v>-4.333333333333333</v>
      </c>
      <c r="H24" s="68">
        <f t="shared" si="12"/>
        <v>-34.333333333333336</v>
      </c>
      <c r="I24" s="68">
        <f t="shared" si="12"/>
        <v>0</v>
      </c>
      <c r="J24" s="68">
        <f t="shared" si="12"/>
        <v>0</v>
      </c>
      <c r="K24" s="68">
        <f t="shared" si="12"/>
        <v>0</v>
      </c>
      <c r="L24" s="68">
        <f t="shared" si="12"/>
        <v>0</v>
      </c>
      <c r="M24" s="68">
        <f t="shared" si="12"/>
        <v>0</v>
      </c>
      <c r="N24" s="68">
        <f t="shared" si="12"/>
        <v>0</v>
      </c>
      <c r="O24" s="69"/>
    </row>
    <row r="25" spans="1:15" ht="13.15" customHeight="1">
      <c r="B25" s="65" t="s">
        <v>10</v>
      </c>
      <c r="C25" s="66"/>
      <c r="D25" s="67"/>
      <c r="E25" s="68">
        <f t="shared" ref="E25:N25" si="13">E16+E21</f>
        <v>0</v>
      </c>
      <c r="F25" s="68">
        <f t="shared" si="13"/>
        <v>0</v>
      </c>
      <c r="G25" s="68">
        <f t="shared" si="13"/>
        <v>0</v>
      </c>
      <c r="H25" s="68">
        <f t="shared" si="13"/>
        <v>12</v>
      </c>
      <c r="I25" s="68">
        <f t="shared" si="13"/>
        <v>12</v>
      </c>
      <c r="J25" s="68">
        <f t="shared" si="13"/>
        <v>12</v>
      </c>
      <c r="K25" s="68">
        <f t="shared" si="13"/>
        <v>12</v>
      </c>
      <c r="L25" s="68">
        <f t="shared" si="13"/>
        <v>12</v>
      </c>
      <c r="M25" s="68">
        <f t="shared" si="13"/>
        <v>12</v>
      </c>
      <c r="N25" s="68">
        <f t="shared" si="13"/>
        <v>12</v>
      </c>
      <c r="O25" s="69"/>
    </row>
    <row r="26" spans="1:15" s="70" customFormat="1" ht="13.15" customHeight="1">
      <c r="B26" s="71" t="s">
        <v>0</v>
      </c>
      <c r="C26" s="72"/>
      <c r="D26" s="76"/>
      <c r="E26" s="74">
        <f>SUM(E24:E25)</f>
        <v>-5</v>
      </c>
      <c r="F26" s="74">
        <f t="shared" ref="F26:N26" si="14">SUM(F24:F25)</f>
        <v>-4.333333333333333</v>
      </c>
      <c r="G26" s="74">
        <f t="shared" si="14"/>
        <v>-4.333333333333333</v>
      </c>
      <c r="H26" s="74">
        <f t="shared" si="14"/>
        <v>-22.333333333333336</v>
      </c>
      <c r="I26" s="74">
        <f t="shared" si="14"/>
        <v>12</v>
      </c>
      <c r="J26" s="74">
        <f t="shared" si="14"/>
        <v>12</v>
      </c>
      <c r="K26" s="74">
        <f t="shared" si="14"/>
        <v>12</v>
      </c>
      <c r="L26" s="74">
        <f t="shared" si="14"/>
        <v>12</v>
      </c>
      <c r="M26" s="74">
        <f t="shared" si="14"/>
        <v>12</v>
      </c>
      <c r="N26" s="74">
        <f t="shared" si="14"/>
        <v>12</v>
      </c>
      <c r="O26" s="73"/>
    </row>
    <row r="27" spans="1:15" ht="13.15" customHeight="1">
      <c r="A27" s="1"/>
      <c r="B27" s="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5" ht="13.15" customHeight="1">
      <c r="B28" s="104" t="s">
        <v>16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</row>
    <row r="29" spans="1:15" ht="13.15" customHeight="1">
      <c r="B29" s="62"/>
      <c r="F29" s="78"/>
      <c r="G29" s="78"/>
      <c r="H29" s="78"/>
      <c r="I29" s="78"/>
      <c r="J29" s="78"/>
      <c r="K29" s="78"/>
      <c r="L29" s="78"/>
      <c r="M29" s="78"/>
      <c r="N29" s="78"/>
      <c r="O29" s="78"/>
    </row>
    <row r="30" spans="1:15" ht="13.15" customHeight="1">
      <c r="A30" s="1"/>
      <c r="B30" s="79" t="s">
        <v>1</v>
      </c>
      <c r="C30" s="80"/>
      <c r="D30" s="80"/>
      <c r="E30" s="81">
        <v>1</v>
      </c>
      <c r="F30" s="82">
        <f>E30/(1+Discount_rate)</f>
        <v>0.90909090909090906</v>
      </c>
      <c r="G30" s="82">
        <f t="shared" ref="G30:N30" si="15">F30/(1+Discount_rate)</f>
        <v>0.82644628099173545</v>
      </c>
      <c r="H30" s="82">
        <f t="shared" si="15"/>
        <v>0.75131480090157765</v>
      </c>
      <c r="I30" s="82">
        <f t="shared" si="15"/>
        <v>0.68301345536507052</v>
      </c>
      <c r="J30" s="82">
        <f t="shared" si="15"/>
        <v>0.62092132305915493</v>
      </c>
      <c r="K30" s="82">
        <f t="shared" si="15"/>
        <v>0.56447393005377711</v>
      </c>
      <c r="L30" s="82">
        <f t="shared" si="15"/>
        <v>0.51315811823070645</v>
      </c>
      <c r="M30" s="82">
        <f t="shared" si="15"/>
        <v>0.46650738020973309</v>
      </c>
      <c r="N30" s="82">
        <f t="shared" si="15"/>
        <v>0.42409761837248461</v>
      </c>
      <c r="O30" s="83"/>
    </row>
    <row r="31" spans="1:15" ht="13.15" customHeight="1">
      <c r="A31" s="1"/>
      <c r="B31" s="84" t="s">
        <v>9</v>
      </c>
      <c r="C31" s="85"/>
      <c r="D31" s="85"/>
      <c r="E31" s="86">
        <f t="shared" ref="E31:N31" si="16">E30*E26</f>
        <v>-5</v>
      </c>
      <c r="F31" s="86">
        <f t="shared" si="16"/>
        <v>-3.939393939393939</v>
      </c>
      <c r="G31" s="86">
        <f t="shared" si="16"/>
        <v>-3.5812672176308533</v>
      </c>
      <c r="H31" s="86">
        <f t="shared" si="16"/>
        <v>-16.779363886801903</v>
      </c>
      <c r="I31" s="86">
        <f t="shared" si="16"/>
        <v>8.1961614643808467</v>
      </c>
      <c r="J31" s="86">
        <f t="shared" si="16"/>
        <v>7.4510558767098587</v>
      </c>
      <c r="K31" s="86">
        <f t="shared" si="16"/>
        <v>6.7736871606453253</v>
      </c>
      <c r="L31" s="86">
        <f t="shared" si="16"/>
        <v>6.1578974187684778</v>
      </c>
      <c r="M31" s="86">
        <f t="shared" si="16"/>
        <v>5.5980885625167973</v>
      </c>
      <c r="N31" s="86">
        <f t="shared" si="16"/>
        <v>5.0891714204698157</v>
      </c>
      <c r="O31" s="87"/>
    </row>
    <row r="32" spans="1:15" ht="13.15" customHeight="1">
      <c r="A32" s="1"/>
      <c r="B32" s="62" t="s">
        <v>7</v>
      </c>
      <c r="C32" s="88">
        <f>SUM(E31:N31)</f>
        <v>9.966036859664424</v>
      </c>
      <c r="D32" s="85"/>
      <c r="E32" s="85"/>
      <c r="F32" s="85"/>
      <c r="G32" s="85"/>
      <c r="H32" s="89"/>
      <c r="I32" s="89"/>
      <c r="J32" s="89"/>
      <c r="K32" s="89"/>
      <c r="L32" s="89"/>
      <c r="M32" s="89"/>
      <c r="N32" s="89"/>
      <c r="O32" s="89"/>
    </row>
    <row r="33" spans="1:15" ht="13.15" customHeight="1">
      <c r="A33" s="1"/>
      <c r="B33" s="62" t="s">
        <v>15</v>
      </c>
      <c r="C33" s="90">
        <f>IF(Develop&lt;&gt;0,IRR(E26:N26),0)</f>
        <v>0.1819323866056628</v>
      </c>
      <c r="D33" s="85"/>
      <c r="E33" s="85"/>
      <c r="F33" s="85"/>
      <c r="G33" s="85"/>
      <c r="H33" s="89"/>
      <c r="I33" s="89"/>
      <c r="J33" s="89"/>
      <c r="K33" s="89"/>
      <c r="L33" s="89"/>
      <c r="M33" s="89"/>
      <c r="N33" s="89"/>
      <c r="O33" s="89"/>
    </row>
    <row r="34" spans="1:15" ht="13.15" customHeight="1">
      <c r="B34" s="91"/>
      <c r="C34" s="92"/>
      <c r="F34" s="78"/>
      <c r="G34" s="93"/>
      <c r="H34" s="94"/>
      <c r="I34" s="94"/>
      <c r="J34" s="94"/>
      <c r="K34" s="94"/>
      <c r="L34" s="94"/>
      <c r="M34" s="94"/>
      <c r="N34" s="94"/>
      <c r="O34" s="94"/>
    </row>
    <row r="35" spans="1:15" ht="13.15" hidden="1" customHeight="1"/>
    <row r="36" spans="1:15" ht="13.15" hidden="1" customHeight="1"/>
    <row r="37" spans="1:15" ht="13.15" hidden="1" customHeight="1"/>
    <row r="38" spans="1:15" ht="13.15" hidden="1" customHeight="1"/>
    <row r="39" spans="1:15" ht="13.15" hidden="1" customHeight="1"/>
    <row r="40" spans="1:15" ht="13.15" hidden="1" customHeight="1"/>
    <row r="41" spans="1:15" ht="13.15" hidden="1" customHeight="1"/>
    <row r="42" spans="1:15" ht="13.15" hidden="1" customHeight="1"/>
    <row r="43" spans="1:15" ht="13.15" hidden="1" customHeight="1"/>
    <row r="44" spans="1:15" ht="13.15" hidden="1" customHeight="1"/>
    <row r="45" spans="1:15" ht="13.15" hidden="1" customHeight="1"/>
    <row r="46" spans="1:15" ht="13.15" hidden="1" customHeight="1"/>
    <row r="47" spans="1:15" ht="13.15" hidden="1" customHeight="1"/>
    <row r="48" spans="1:15" ht="13.15" hidden="1" customHeight="1"/>
    <row r="49" ht="13.15" hidden="1" customHeight="1"/>
    <row r="50" ht="13.15" hidden="1" customHeight="1"/>
    <row r="51" ht="13.15" hidden="1" customHeight="1"/>
    <row r="52" ht="13.15" hidden="1" customHeight="1"/>
    <row r="53" ht="13.15" hidden="1" customHeight="1"/>
    <row r="54" ht="13.15" hidden="1" customHeight="1"/>
    <row r="55" ht="13.15" hidden="1" customHeight="1"/>
    <row r="56" ht="13.15" hidden="1" customHeight="1"/>
    <row r="57" ht="13.15" hidden="1" customHeight="1"/>
    <row r="58" ht="13.15" hidden="1" customHeight="1"/>
    <row r="59" ht="13.15" hidden="1" customHeight="1"/>
    <row r="60" ht="13.15" hidden="1" customHeight="1"/>
    <row r="61" ht="13.15" hidden="1" customHeight="1"/>
    <row r="62" ht="13.15" hidden="1" customHeight="1"/>
    <row r="63" ht="13.15" hidden="1" customHeight="1"/>
    <row r="64" ht="13.15" hidden="1" customHeight="1"/>
    <row r="65" ht="13.15" hidden="1" customHeight="1"/>
    <row r="66" ht="13.15" hidden="1" customHeight="1"/>
    <row r="67" ht="13.15" hidden="1" customHeight="1"/>
    <row r="68" ht="13.15" hidden="1" customHeight="1"/>
    <row r="69" ht="13.15" hidden="1" customHeight="1"/>
    <row r="70" ht="13.15" hidden="1" customHeight="1"/>
    <row r="71" ht="13.15" hidden="1" customHeight="1"/>
    <row r="72" ht="13.15" hidden="1" customHeight="1"/>
    <row r="73" ht="13.15" hidden="1" customHeight="1"/>
    <row r="74" ht="13.15" hidden="1" customHeight="1"/>
    <row r="75" ht="13.15" hidden="1" customHeight="1"/>
    <row r="76" ht="13.15" hidden="1" customHeight="1"/>
    <row r="77" ht="13.15" hidden="1" customHeight="1"/>
    <row r="78" ht="13.15" hidden="1" customHeight="1"/>
    <row r="79" ht="13.15" hidden="1" customHeight="1"/>
    <row r="80" ht="13.15" hidden="1" customHeight="1"/>
    <row r="81" ht="13.15" hidden="1" customHeight="1"/>
    <row r="82" ht="13.15" hidden="1" customHeight="1"/>
    <row r="83" ht="13.15" hidden="1" customHeight="1"/>
    <row r="84" ht="13.15" hidden="1" customHeight="1"/>
    <row r="85" ht="13.15" hidden="1" customHeight="1"/>
    <row r="86" ht="13.15" hidden="1" customHeight="1"/>
    <row r="87" ht="13.15" hidden="1" customHeight="1"/>
    <row r="88" ht="13.15" hidden="1" customHeight="1"/>
    <row r="89" ht="13.15" hidden="1" customHeight="1"/>
    <row r="90" ht="13.15" hidden="1" customHeight="1"/>
    <row r="91" ht="13.15" hidden="1" customHeight="1"/>
    <row r="92" ht="13.15" hidden="1" customHeight="1"/>
    <row r="93" ht="13.15" hidden="1" customHeight="1"/>
    <row r="94" ht="13.15" hidden="1" customHeight="1"/>
    <row r="95" ht="13.15" hidden="1" customHeight="1"/>
    <row r="96" ht="13.15" hidden="1" customHeight="1"/>
    <row r="97" ht="13.15" hidden="1" customHeight="1"/>
    <row r="98" ht="13.15" hidden="1" customHeight="1"/>
    <row r="99" ht="13.15" hidden="1" customHeight="1"/>
    <row r="100" ht="13.15" hidden="1" customHeight="1"/>
    <row r="101" ht="13.15" hidden="1" customHeight="1"/>
    <row r="102" ht="13.15" hidden="1" customHeight="1"/>
    <row r="103" ht="13.15" hidden="1" customHeight="1"/>
    <row r="104" ht="13.15" hidden="1" customHeight="1"/>
    <row r="105" ht="13.15" hidden="1" customHeight="1"/>
    <row r="106" ht="13.15" hidden="1" customHeight="1"/>
    <row r="107" ht="13.15" hidden="1" customHeight="1"/>
    <row r="108" ht="13.15" hidden="1" customHeight="1"/>
    <row r="109" ht="13.15" hidden="1" customHeight="1"/>
    <row r="110" ht="13.15" hidden="1" customHeight="1"/>
    <row r="111" ht="13.15" hidden="1" customHeight="1"/>
    <row r="112" ht="13.15" hidden="1" customHeight="1"/>
    <row r="113" ht="13.15" hidden="1" customHeight="1"/>
    <row r="114" ht="13.15" hidden="1" customHeight="1"/>
    <row r="115" ht="13.15" hidden="1" customHeight="1"/>
    <row r="116" ht="13.15" hidden="1" customHeight="1"/>
    <row r="117" ht="13.15" hidden="1" customHeight="1"/>
    <row r="118" ht="13.15" hidden="1" customHeight="1"/>
    <row r="119" ht="13.15" hidden="1" customHeight="1"/>
    <row r="120" ht="13.15" hidden="1" customHeight="1"/>
    <row r="121" ht="13.15" hidden="1" customHeight="1"/>
    <row r="122" ht="13.15" hidden="1" customHeight="1"/>
    <row r="123" ht="13.15" hidden="1" customHeight="1"/>
    <row r="124" ht="13.15" hidden="1" customHeight="1"/>
    <row r="125" ht="13.15" hidden="1" customHeight="1"/>
    <row r="126" ht="13.15" hidden="1" customHeight="1"/>
    <row r="127" ht="13.15" hidden="1" customHeight="1"/>
    <row r="128" ht="13.15" hidden="1" customHeight="1"/>
    <row r="129" ht="13.15" hidden="1" customHeight="1"/>
    <row r="130" ht="13.15" hidden="1" customHeight="1"/>
    <row r="131" ht="13.15" hidden="1" customHeight="1"/>
    <row r="132" ht="13.15" hidden="1" customHeight="1"/>
    <row r="133" ht="13.15" hidden="1" customHeight="1"/>
    <row r="134" ht="13.15" hidden="1" customHeight="1"/>
    <row r="135" ht="13.15" hidden="1" customHeight="1"/>
    <row r="136" ht="13.15" hidden="1" customHeight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</sheetData>
  <mergeCells count="1">
    <mergeCell ref="B2:B3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67" orientation="portrait" horizontalDpi="4294967292" r:id="rId1"/>
  <headerFooter alignWithMargins="0">
    <oddHeader>&amp;R&amp;"Arial,Fett"&amp;14- Entwurf -</oddHeader>
    <oddFooter>&amp;L&amp;D, &amp;T&amp;CSeite &amp;P / &amp;N&amp;R&amp;F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17</vt:i4>
      </vt:variant>
    </vt:vector>
  </HeadingPairs>
  <TitlesOfParts>
    <vt:vector size="19" baseType="lpstr">
      <vt:lpstr>Summary</vt:lpstr>
      <vt:lpstr>Cash Flow</vt:lpstr>
      <vt:lpstr>Develop</vt:lpstr>
      <vt:lpstr>Development_cost_multiplier</vt:lpstr>
      <vt:lpstr>Discount_rate</vt:lpstr>
      <vt:lpstr>Early_Development_Costs</vt:lpstr>
      <vt:lpstr>Engineering_Costs</vt:lpstr>
      <vt:lpstr>Fixed_Production_Costs</vt:lpstr>
      <vt:lpstr>Gross_Margin</vt:lpstr>
      <vt:lpstr>Launch</vt:lpstr>
      <vt:lpstr>Launch_Costs</vt:lpstr>
      <vt:lpstr>Launch_year</vt:lpstr>
      <vt:lpstr>Market_Share</vt:lpstr>
      <vt:lpstr>Market_Size</vt:lpstr>
      <vt:lpstr>Marketing_Costs</vt:lpstr>
      <vt:lpstr>NPV</vt:lpstr>
      <vt:lpstr>Start_year</vt:lpstr>
      <vt:lpstr>Total_IRR</vt:lpstr>
      <vt:lpstr>Total_NPV</vt:lpstr>
    </vt:vector>
  </TitlesOfParts>
  <Company>Syncopation Software,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tmanzella</dc:creator>
  <cp:lastModifiedBy>nlyons</cp:lastModifiedBy>
  <cp:lastPrinted>2002-10-22T16:50:09Z</cp:lastPrinted>
  <dcterms:created xsi:type="dcterms:W3CDTF">2001-08-16T13:41:13Z</dcterms:created>
  <dcterms:modified xsi:type="dcterms:W3CDTF">2017-05-24T16:15:53Z</dcterms:modified>
</cp:coreProperties>
</file>